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\избори 46 НС 2021\Приложения\"/>
    </mc:Choice>
  </mc:AlternateContent>
  <bookViews>
    <workbookView xWindow="0" yWindow="0" windowWidth="20490" windowHeight="7620" tabRatio="708"/>
  </bookViews>
  <sheets>
    <sheet name="Крушари" sheetId="6" r:id="rId1"/>
  </sheets>
  <calcPr calcId="162913"/>
</workbook>
</file>

<file path=xl/calcChain.xml><?xml version="1.0" encoding="utf-8"?>
<calcChain xmlns="http://schemas.openxmlformats.org/spreadsheetml/2006/main">
  <c r="H13" i="6" l="1"/>
  <c r="D13" i="6"/>
  <c r="G12" i="6"/>
  <c r="F12" i="6"/>
  <c r="I12" i="6" s="1"/>
  <c r="E12" i="6"/>
  <c r="B12" i="6"/>
  <c r="F11" i="6"/>
  <c r="G11" i="6" s="1"/>
  <c r="B11" i="6"/>
  <c r="E11" i="6" s="1"/>
  <c r="G10" i="6"/>
  <c r="F10" i="6"/>
  <c r="I10" i="6" s="1"/>
  <c r="B10" i="6"/>
  <c r="C10" i="6" s="1"/>
  <c r="G9" i="6"/>
  <c r="F9" i="6"/>
  <c r="I9" i="6" s="1"/>
  <c r="B9" i="6"/>
  <c r="C9" i="6" s="1"/>
  <c r="G8" i="6"/>
  <c r="F8" i="6"/>
  <c r="I8" i="6" s="1"/>
  <c r="B8" i="6"/>
  <c r="C8" i="6" s="1"/>
  <c r="G7" i="6"/>
  <c r="G13" i="6" s="1"/>
  <c r="F7" i="6"/>
  <c r="I7" i="6" s="1"/>
  <c r="B7" i="6"/>
  <c r="C7" i="6" s="1"/>
  <c r="C13" i="6" s="1"/>
  <c r="E7" i="6" l="1"/>
  <c r="E8" i="6"/>
  <c r="E9" i="6"/>
  <c r="E10" i="6"/>
  <c r="I11" i="6"/>
  <c r="I13" i="6" s="1"/>
  <c r="B13" i="6"/>
  <c r="F13" i="6"/>
  <c r="E13" i="6" l="1"/>
  <c r="I4" i="6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<sst xmlns="http://schemas.openxmlformats.org/spreadsheetml/2006/main" count="23" uniqueCount="19">
  <si>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</si>
  <si>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</si>
  <si>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</si>
  <si>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</si>
  <si>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</si>
  <si>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</si>
  <si>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</si>
  <si>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</si>
  <si>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</si>
  <si>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</si>
  <si>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</si>
  <si>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</si>
  <si>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</si>
  <si>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Крушари</t>
  </si>
  <si>
    <t>СИК 9 члена</t>
  </si>
  <si>
    <t>ДБО</t>
  </si>
  <si>
    <t>ИТН</t>
  </si>
  <si>
    <t>ИСМВ</t>
  </si>
  <si>
    <t>Приложение № 1 към Решение №23-НС от 28.05.2021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</si>
</sst>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/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/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4" fillId="0" borderId="17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A4" sqref="A4:I4"/>
    </sheetView>
  </sheetViews>
  <sheetFormatPr defaultRowHeight="15" x14ac:dyDescent="0.25"/>
  <cols>
    <col min="3" max="3" width="12" bestFit="1" customWidth="1"/>
    <col min="4" max="4" width="8.7109375" bestFit="1" customWidth="1"/>
    <col min="5" max="5" width="12" bestFit="1" customWidth="1"/>
    <col min="6" max="6" width="9.7109375" bestFit="1" customWidth="1"/>
    <col min="7" max="7" width="8.5703125" customWidth="1"/>
    <col min="8" max="8" width="13.42578125" customWidth="1"/>
  </cols>
  <sheetData>
    <row r="2" spans="1:9" x14ac:dyDescent="0.25">
      <c r="B2" s="19" t="s">
        <v>18</v>
      </c>
    </row>
    <row r="3" spans="1:9" ht="15.75" thickBot="1" x14ac:dyDescent="0.3"/>
    <row r="4" spans="1:9" ht="15.75" thickBot="1" x14ac:dyDescent="0.3">
      <c r="A4" s="23" t="s">
        <v>13</v>
      </c>
      <c r="B4" s="24"/>
      <c r="C4" s="25" t="s">
        <v>5</v>
      </c>
      <c r="D4" s="26">
        <v>13</v>
      </c>
      <c r="E4" s="27" t="s">
        <v>14</v>
      </c>
      <c r="F4" s="28">
        <v>4</v>
      </c>
      <c r="G4" s="29" t="s">
        <v>12</v>
      </c>
      <c r="H4" s="30"/>
      <c r="I4" s="31">
        <f>7*D4+9*F4</f>
        <v>127</v>
      </c>
    </row>
    <row r="5" spans="1:9" x14ac:dyDescent="0.25">
      <c r="A5" s="14" t="s">
        <v>11</v>
      </c>
      <c r="B5" s="16" t="s">
        <v>0</v>
      </c>
      <c r="C5" s="17"/>
      <c r="D5" s="17"/>
      <c r="E5" s="18"/>
      <c r="F5" s="16" t="s">
        <v>1</v>
      </c>
      <c r="G5" s="17"/>
      <c r="H5" s="17"/>
      <c r="I5" s="18"/>
    </row>
    <row r="6" spans="1:9" ht="30.75" thickBot="1" x14ac:dyDescent="0.3">
      <c r="A6" s="15"/>
      <c r="B6" s="5" t="s">
        <v>7</v>
      </c>
      <c r="C6" s="6" t="s">
        <v>8</v>
      </c>
      <c r="D6" s="6" t="s">
        <v>10</v>
      </c>
      <c r="E6" s="7" t="s">
        <v>9</v>
      </c>
      <c r="F6" s="5" t="s">
        <v>7</v>
      </c>
      <c r="G6" s="6" t="s">
        <v>8</v>
      </c>
      <c r="H6" s="6" t="s">
        <v>10</v>
      </c>
      <c r="I6" s="7" t="s">
        <v>9</v>
      </c>
    </row>
    <row r="7" spans="1:9" ht="15.75" x14ac:dyDescent="0.25">
      <c r="A7" s="9" t="s">
        <v>2</v>
      </c>
      <c r="B7" s="11">
        <f>INT((75*7*F4)/199+(75*4*D4)/169)</f>
        <v>33</v>
      </c>
      <c r="C7" s="10">
        <f>(((75*7*F$4)/199)+((75*4*D$4)/169))-B7</f>
        <v>0.62968689601855488</v>
      </c>
      <c r="D7" s="2">
        <v>1</v>
      </c>
      <c r="E7" s="13">
        <f>B7+D7</f>
        <v>34</v>
      </c>
      <c r="F7" s="11">
        <f>INT((75*3*($D$4+$F$4))/240)</f>
        <v>15</v>
      </c>
      <c r="G7" s="10">
        <f>(((75*3*($D$4+$F$4))/240))-F7</f>
        <v>0.9375</v>
      </c>
      <c r="H7" s="2">
        <v>1</v>
      </c>
      <c r="I7" s="4">
        <f>F7+H7</f>
        <v>16</v>
      </c>
    </row>
    <row r="8" spans="1:9" ht="15.75" x14ac:dyDescent="0.25">
      <c r="A8" s="1" t="s">
        <v>16</v>
      </c>
      <c r="B8" s="11">
        <f>INT((51*7*F4)/199+(51*4*D4)/169)</f>
        <v>22</v>
      </c>
      <c r="C8" s="10">
        <f>(((51*7*F$4)/199)+((51*4*D$4)/169))-B8</f>
        <v>0.86818708929261845</v>
      </c>
      <c r="D8" s="2">
        <v>1</v>
      </c>
      <c r="E8" s="13">
        <f t="shared" ref="E8:E12" si="0">B8+D8</f>
        <v>23</v>
      </c>
      <c r="F8" s="11">
        <f>INT((51*3*($D$4+$F$4))/240)</f>
        <v>10</v>
      </c>
      <c r="G8" s="10">
        <f>(((51*3*($D$4+$F$4))/240))-F8</f>
        <v>0.83750000000000036</v>
      </c>
      <c r="H8" s="2">
        <v>1</v>
      </c>
      <c r="I8" s="3">
        <f t="shared" ref="I8:I12" si="1">F8+H8</f>
        <v>11</v>
      </c>
    </row>
    <row r="9" spans="1:9" ht="15.75" x14ac:dyDescent="0.25">
      <c r="A9" s="1" t="s">
        <v>3</v>
      </c>
      <c r="B9" s="12">
        <f>INT((43*7*F4)/199+(43*4*D4)/169)</f>
        <v>19</v>
      </c>
      <c r="C9" s="10">
        <f>(((43*7*F$4)/199)+((43*4*D$4)/169))-B9</f>
        <v>0.28102048705063609</v>
      </c>
      <c r="D9" s="2"/>
      <c r="E9" s="13">
        <f t="shared" si="0"/>
        <v>19</v>
      </c>
      <c r="F9" s="11">
        <f>INT((43*3*($D$4+$F$4))/240)</f>
        <v>9</v>
      </c>
      <c r="G9" s="10">
        <f>(((43*3*($D$4+$F$4))/240))-F9</f>
        <v>0.13749999999999929</v>
      </c>
      <c r="H9" s="2"/>
      <c r="I9" s="3">
        <f t="shared" si="1"/>
        <v>9</v>
      </c>
    </row>
    <row r="10" spans="1:9" ht="15.75" x14ac:dyDescent="0.25">
      <c r="A10" s="1" t="s">
        <v>4</v>
      </c>
      <c r="B10" s="12">
        <f>INT(((30*7*F4)/199)+D4)</f>
        <v>17</v>
      </c>
      <c r="C10" s="10">
        <f>(((30*7*F$4)/199)+D$4)-B10</f>
        <v>0.22110552763819058</v>
      </c>
      <c r="D10" s="2"/>
      <c r="E10" s="13">
        <f t="shared" si="0"/>
        <v>17</v>
      </c>
      <c r="F10" s="11">
        <f>INT((30*3*($D$4+$F$4))/240)</f>
        <v>6</v>
      </c>
      <c r="G10" s="10">
        <f>(((30*3*($D$4+$F$4))/240))-F10</f>
        <v>0.375</v>
      </c>
      <c r="H10" s="2"/>
      <c r="I10" s="3">
        <f t="shared" si="1"/>
        <v>6</v>
      </c>
    </row>
    <row r="11" spans="1:9" ht="15.75" x14ac:dyDescent="0.25">
      <c r="A11" s="1" t="s">
        <v>15</v>
      </c>
      <c r="B11" s="12">
        <f>D4+F4</f>
        <v>17</v>
      </c>
      <c r="C11" s="10"/>
      <c r="D11" s="2"/>
      <c r="E11" s="13">
        <f t="shared" si="0"/>
        <v>17</v>
      </c>
      <c r="F11" s="11">
        <f>INT((27*3*($D$4+$F$4))/240)</f>
        <v>5</v>
      </c>
      <c r="G11" s="10">
        <f>(((27*3*($D$4+$F$4))/240))-F11</f>
        <v>0.73749999999999982</v>
      </c>
      <c r="H11" s="2">
        <v>1</v>
      </c>
      <c r="I11" s="3">
        <f t="shared" si="1"/>
        <v>6</v>
      </c>
    </row>
    <row r="12" spans="1:9" ht="15.75" x14ac:dyDescent="0.25">
      <c r="A12" s="1" t="s">
        <v>17</v>
      </c>
      <c r="B12" s="12">
        <f>F4+D4</f>
        <v>17</v>
      </c>
      <c r="C12" s="10"/>
      <c r="D12" s="2"/>
      <c r="E12" s="13">
        <f t="shared" si="0"/>
        <v>17</v>
      </c>
      <c r="F12" s="11">
        <f>INT((14*3*($D$4+$F$4))/240)</f>
        <v>2</v>
      </c>
      <c r="G12" s="10">
        <f>(((14*3*($D$4+$F$4))/240))-F12</f>
        <v>0.97500000000000009</v>
      </c>
      <c r="H12" s="2">
        <v>1</v>
      </c>
      <c r="I12" s="3">
        <f t="shared" si="1"/>
        <v>3</v>
      </c>
    </row>
    <row r="13" spans="1:9" ht="16.5" thickBot="1" x14ac:dyDescent="0.3">
      <c r="A13" s="20" t="s">
        <v>6</v>
      </c>
      <c r="B13" s="21">
        <f t="shared" ref="B13:I13" si="2">SUM(B7:B12)</f>
        <v>125</v>
      </c>
      <c r="C13" s="22">
        <f t="shared" si="2"/>
        <v>2</v>
      </c>
      <c r="D13" s="21">
        <f t="shared" si="2"/>
        <v>2</v>
      </c>
      <c r="E13" s="21">
        <f t="shared" si="2"/>
        <v>127</v>
      </c>
      <c r="F13" s="21">
        <f t="shared" si="2"/>
        <v>47</v>
      </c>
      <c r="G13" s="21">
        <f t="shared" si="2"/>
        <v>3.9999999999999996</v>
      </c>
      <c r="H13" s="8">
        <f t="shared" si="2"/>
        <v>4</v>
      </c>
      <c r="I13" s="8">
        <f t="shared" si="2"/>
        <v>51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Крушари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2021-05-28T12:53:31Z</cp:lastPrinted>
  <dcterms:created xsi:type="dcterms:W3CDTF">2012-12-06T06:34:45Z</dcterms:created>
  <dcterms:modified xsi:type="dcterms:W3CDTF">2021-05-28T12:55:14Z</dcterms:modified>
</cp:coreProperties>
</file>