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l\избори ПВР-НС 2021\Приложения\"/>
    </mc:Choice>
  </mc:AlternateContent>
  <bookViews>
    <workbookView xWindow="0" yWindow="0" windowWidth="20490" windowHeight="7620" tabRatio="708"/>
  </bookViews>
  <sheets>
    <sheet name="Добричка" sheetId="1" r:id="rId1"/>
  </sheets>
  <calcPr calcId="162913"/>
</workbook>
</file>

<file path=xl/calcChain.xml><?xml version="1.0" encoding="utf-8"?>
<calcChain xmlns="http://schemas.openxmlformats.org/spreadsheetml/2006/main">
  <c r="H13" i="1" l="1"/>
  <c r="D13" i="1"/>
  <c r="B13" i="1"/>
  <c r="G12" i="1"/>
  <c r="F12" i="1"/>
  <c r="I12" i="1" s="1"/>
  <c r="E12" i="1"/>
  <c r="B12" i="1"/>
  <c r="F11" i="1"/>
  <c r="G11" i="1" s="1"/>
  <c r="C11" i="1"/>
  <c r="B11" i="1"/>
  <c r="E11" i="1" s="1"/>
  <c r="F10" i="1"/>
  <c r="G10" i="1" s="1"/>
  <c r="C10" i="1"/>
  <c r="B10" i="1"/>
  <c r="E10" i="1" s="1"/>
  <c r="F9" i="1"/>
  <c r="G9" i="1" s="1"/>
  <c r="C9" i="1"/>
  <c r="B9" i="1"/>
  <c r="E9" i="1" s="1"/>
  <c r="F8" i="1"/>
  <c r="G8" i="1" s="1"/>
  <c r="C8" i="1"/>
  <c r="B8" i="1"/>
  <c r="E8" i="1" s="1"/>
  <c r="F7" i="1"/>
  <c r="G7" i="1" s="1"/>
  <c r="G13" i="1" s="1"/>
  <c r="C7" i="1"/>
  <c r="C13" i="1" s="1"/>
  <c r="B7" i="1"/>
  <c r="E7" i="1" s="1"/>
  <c r="E13" i="1" s="1"/>
  <c r="I4" i="1"/>
  <c r="I7" i="1" l="1"/>
  <c r="I8" i="1"/>
  <c r="I9" i="1"/>
  <c r="I10" i="1"/>
  <c r="I11" i="1"/>
  <c r="F13" i="1"/>
  <c r="I13" i="1" l="1"/>
</calcChain>
</file>

<file path=xl/sharedStrings.xml><?xml version="1.0" encoding="utf-8"?>
<sst xmlns="http://schemas.openxmlformats.org/spreadsheetml/2006/main" count="23" uniqueCount="19">
  <si>
    <t>Членове на СИК</t>
  </si>
  <si>
    <t>В т.ч. ръководство</t>
  </si>
  <si>
    <t>ГЕРБ</t>
  </si>
  <si>
    <t>БСП</t>
  </si>
  <si>
    <t>ДПС</t>
  </si>
  <si>
    <t>СИК 7 члена</t>
  </si>
  <si>
    <t>Общо:</t>
  </si>
  <si>
    <t>Цяла част</t>
  </si>
  <si>
    <t>Остатък</t>
  </si>
  <si>
    <t>Общо</t>
  </si>
  <si>
    <t>Допълн.</t>
  </si>
  <si>
    <t>ПП</t>
  </si>
  <si>
    <t>Общо членове на СИК</t>
  </si>
  <si>
    <t>СИК 9 члена</t>
  </si>
  <si>
    <t>ДБО</t>
  </si>
  <si>
    <t>ИТН</t>
  </si>
  <si>
    <t>ИСМВ</t>
  </si>
  <si>
    <t>Добричка</t>
  </si>
  <si>
    <t>Приложение № 1 към Решение №22-ПВР/НС от 06.10.2021 год. на РИК Добрич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</si>
</sst>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9" xfId="0" applyFont="1" applyBorder="1"/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8" xfId="0" applyFont="1" applyBorder="1"/>
    <xf numFmtId="164" fontId="0" fillId="0" borderId="1" xfId="0" applyNumberForma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right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tabSelected="1" workbookViewId="0">
      <selection activeCell="N11" sqref="N11"/>
    </sheetView>
  </sheetViews>
  <sheetFormatPr defaultRowHeight="15" x14ac:dyDescent="0.25"/>
  <cols>
    <col min="2" max="2" width="14.7109375" bestFit="1" customWidth="1"/>
    <col min="3" max="3" width="12" bestFit="1" customWidth="1"/>
    <col min="5" max="5" width="11.85546875" customWidth="1"/>
    <col min="7" max="7" width="10.7109375" customWidth="1"/>
    <col min="8" max="8" width="11" customWidth="1"/>
  </cols>
  <sheetData>
    <row r="2" spans="1:9" x14ac:dyDescent="0.25">
      <c r="A2" s="20" t="s">
        <v>18</v>
      </c>
      <c r="B2" s="20"/>
      <c r="C2" s="20"/>
      <c r="D2" s="20"/>
      <c r="E2" s="20"/>
      <c r="F2" s="20"/>
      <c r="G2" s="20"/>
    </row>
    <row r="3" spans="1:9" ht="15.75" thickBot="1" x14ac:dyDescent="0.3"/>
    <row r="4" spans="1:9" ht="22.5" customHeight="1" thickBot="1" x14ac:dyDescent="0.3">
      <c r="A4" s="26" t="s">
        <v>17</v>
      </c>
      <c r="B4" s="27"/>
      <c r="C4" s="18" t="s">
        <v>5</v>
      </c>
      <c r="D4" s="19">
        <v>51</v>
      </c>
      <c r="E4" s="18" t="s">
        <v>13</v>
      </c>
      <c r="F4" s="19">
        <v>16</v>
      </c>
      <c r="G4" s="28" t="s">
        <v>12</v>
      </c>
      <c r="H4" s="29"/>
      <c r="I4" s="19">
        <f>7*D4+9*F4</f>
        <v>501</v>
      </c>
    </row>
    <row r="5" spans="1:9" ht="15.75" customHeight="1" x14ac:dyDescent="0.25">
      <c r="A5" s="21" t="s">
        <v>11</v>
      </c>
      <c r="B5" s="23" t="s">
        <v>0</v>
      </c>
      <c r="C5" s="24"/>
      <c r="D5" s="24"/>
      <c r="E5" s="25"/>
      <c r="F5" s="23" t="s">
        <v>1</v>
      </c>
      <c r="G5" s="24"/>
      <c r="H5" s="24"/>
      <c r="I5" s="25"/>
    </row>
    <row r="6" spans="1:9" ht="30.75" thickBot="1" x14ac:dyDescent="0.3">
      <c r="A6" s="22"/>
      <c r="B6" s="6" t="s">
        <v>7</v>
      </c>
      <c r="C6" s="7" t="s">
        <v>8</v>
      </c>
      <c r="D6" s="7" t="s">
        <v>10</v>
      </c>
      <c r="E6" s="8" t="s">
        <v>9</v>
      </c>
      <c r="F6" s="6" t="s">
        <v>7</v>
      </c>
      <c r="G6" s="7" t="s">
        <v>8</v>
      </c>
      <c r="H6" s="7" t="s">
        <v>10</v>
      </c>
      <c r="I6" s="8" t="s">
        <v>9</v>
      </c>
    </row>
    <row r="7" spans="1:9" ht="15.75" x14ac:dyDescent="0.25">
      <c r="A7" s="10" t="s">
        <v>15</v>
      </c>
      <c r="B7" s="14">
        <f>INT((65*3*D4)/128+(65*8*F4)/227)</f>
        <v>114</v>
      </c>
      <c r="C7" s="11">
        <f>(((65*8*F$4)/227)+((65*3*D$4)/128))-B7</f>
        <v>0.34729487885462618</v>
      </c>
      <c r="D7" s="3"/>
      <c r="E7" s="16">
        <f>B7+D7</f>
        <v>114</v>
      </c>
      <c r="F7" s="14">
        <f>INT((65*3*($D$4+$F$4))/240)</f>
        <v>54</v>
      </c>
      <c r="G7" s="11">
        <f>(((65*3*($D$4+$F$4))/240))-F7</f>
        <v>0.4375</v>
      </c>
      <c r="H7" s="3"/>
      <c r="I7" s="5">
        <f>F7+H7</f>
        <v>54</v>
      </c>
    </row>
    <row r="8" spans="1:9" ht="15.75" x14ac:dyDescent="0.25">
      <c r="A8" s="1" t="s">
        <v>2</v>
      </c>
      <c r="B8" s="14">
        <f>INT((63*8*F4)/227+(63*3*D4)/128)</f>
        <v>110</v>
      </c>
      <c r="C8" s="11">
        <f>(((63*8*F$4)/227)+((63*3*D$4)/128))-B8</f>
        <v>0.8289165748898597</v>
      </c>
      <c r="D8" s="3">
        <v>1</v>
      </c>
      <c r="E8" s="16">
        <f t="shared" ref="E8:E12" si="0">B8+D8</f>
        <v>111</v>
      </c>
      <c r="F8" s="14">
        <f>INT((63*3*($D$4+$F$4))/240)</f>
        <v>52</v>
      </c>
      <c r="G8" s="11">
        <f>(((63*3*($D$4+$F$4))/240))-F8</f>
        <v>0.76250000000000284</v>
      </c>
      <c r="H8" s="3">
        <v>1</v>
      </c>
      <c r="I8" s="4">
        <f t="shared" ref="I8:I12" si="1">F8+H8</f>
        <v>53</v>
      </c>
    </row>
    <row r="9" spans="1:9" ht="15.75" x14ac:dyDescent="0.25">
      <c r="A9" s="1" t="s">
        <v>3</v>
      </c>
      <c r="B9" s="15">
        <f>INT((36*8*F4)/227+D4)</f>
        <v>71</v>
      </c>
      <c r="C9" s="11">
        <f>(((36*8*F$4)/227)+D$4)-B9</f>
        <v>0.29955947136564021</v>
      </c>
      <c r="D9" s="3"/>
      <c r="E9" s="16">
        <f t="shared" si="0"/>
        <v>71</v>
      </c>
      <c r="F9" s="14">
        <f>INT((36*3*($D$4+$F$4))/240)</f>
        <v>30</v>
      </c>
      <c r="G9" s="11">
        <f>(((36*3*($D$4+$F$4))/240))-F9</f>
        <v>0.14999999999999858</v>
      </c>
      <c r="H9" s="3"/>
      <c r="I9" s="4">
        <f t="shared" si="1"/>
        <v>30</v>
      </c>
    </row>
    <row r="10" spans="1:9" ht="15.75" x14ac:dyDescent="0.25">
      <c r="A10" s="1" t="s">
        <v>14</v>
      </c>
      <c r="B10" s="15">
        <f>INT(((34*8*F4)/227)+D4)</f>
        <v>70</v>
      </c>
      <c r="C10" s="11">
        <f>(((34*8*F$4)/227)+D$4)-B10</f>
        <v>0.17180616740088794</v>
      </c>
      <c r="D10" s="3"/>
      <c r="E10" s="16">
        <f t="shared" si="0"/>
        <v>70</v>
      </c>
      <c r="F10" s="14">
        <f>INT((34*3*($D$4+$F$4))/240)</f>
        <v>28</v>
      </c>
      <c r="G10" s="11">
        <f>(((34*3*($D$4+$F$4))/240))-F10</f>
        <v>0.47500000000000142</v>
      </c>
      <c r="H10" s="3">
        <v>1</v>
      </c>
      <c r="I10" s="4">
        <f t="shared" si="1"/>
        <v>29</v>
      </c>
    </row>
    <row r="11" spans="1:9" ht="15.75" x14ac:dyDescent="0.25">
      <c r="A11" s="1" t="s">
        <v>4</v>
      </c>
      <c r="B11" s="15">
        <f>INT(((29*8*F4)/227)+D4)</f>
        <v>67</v>
      </c>
      <c r="C11" s="11">
        <f>(((29*8*F$4)/227)+D$4)-B11</f>
        <v>0.35242290748898597</v>
      </c>
      <c r="D11" s="3">
        <v>1</v>
      </c>
      <c r="E11" s="16">
        <f t="shared" si="0"/>
        <v>68</v>
      </c>
      <c r="F11" s="14">
        <f>INT((29*3*($D$4+$F$4))/240)</f>
        <v>24</v>
      </c>
      <c r="G11" s="11">
        <f>(((29*3*($D$4+$F$4))/240))-F11</f>
        <v>0.28750000000000142</v>
      </c>
      <c r="H11" s="3"/>
      <c r="I11" s="4">
        <f t="shared" si="1"/>
        <v>24</v>
      </c>
    </row>
    <row r="12" spans="1:9" ht="15.75" x14ac:dyDescent="0.25">
      <c r="A12" s="1" t="s">
        <v>16</v>
      </c>
      <c r="B12" s="15">
        <f>F4+D4</f>
        <v>67</v>
      </c>
      <c r="C12" s="11"/>
      <c r="D12" s="3"/>
      <c r="E12" s="16">
        <f t="shared" si="0"/>
        <v>67</v>
      </c>
      <c r="F12" s="14">
        <f>INT((13*3*($D$4+$F$4))/240)</f>
        <v>10</v>
      </c>
      <c r="G12" s="11">
        <f>(((13*3*($D$4+$F$4))/240))-F12</f>
        <v>0.88749999999999929</v>
      </c>
      <c r="H12" s="3">
        <v>1</v>
      </c>
      <c r="I12" s="4">
        <f t="shared" si="1"/>
        <v>11</v>
      </c>
    </row>
    <row r="13" spans="1:9" ht="16.5" thickBot="1" x14ac:dyDescent="0.3">
      <c r="A13" s="17" t="s">
        <v>6</v>
      </c>
      <c r="B13" s="2">
        <f t="shared" ref="B13:I13" si="2">SUM(B7:B12)</f>
        <v>499</v>
      </c>
      <c r="C13" s="13">
        <f t="shared" si="2"/>
        <v>2</v>
      </c>
      <c r="D13" s="2">
        <f t="shared" si="2"/>
        <v>2</v>
      </c>
      <c r="E13" s="2">
        <f t="shared" si="2"/>
        <v>501</v>
      </c>
      <c r="F13" s="2">
        <f t="shared" si="2"/>
        <v>198</v>
      </c>
      <c r="G13" s="2">
        <f t="shared" si="2"/>
        <v>3.0000000000000036</v>
      </c>
      <c r="H13" s="12">
        <f t="shared" si="2"/>
        <v>3</v>
      </c>
      <c r="I13" s="9">
        <f t="shared" si="2"/>
        <v>201</v>
      </c>
    </row>
  </sheetData>
  <mergeCells count="6">
    <mergeCell ref="A2:G2"/>
    <mergeCell ref="A5:A6"/>
    <mergeCell ref="B5:E5"/>
    <mergeCell ref="F5:I5"/>
    <mergeCell ref="A4:B4"/>
    <mergeCell ref="G4:H4"/>
  </mergeCells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Добричка</vt:lpstr>
    </vt:vector>
  </TitlesOfParts>
  <Company>DOMD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Panov</dc:creator>
  <cp:lastModifiedBy>user</cp:lastModifiedBy>
  <cp:lastPrinted>2021-05-28T11:56:37Z</cp:lastPrinted>
  <dcterms:created xsi:type="dcterms:W3CDTF">2012-12-06T06:34:45Z</dcterms:created>
  <dcterms:modified xsi:type="dcterms:W3CDTF">2021-10-06T14:27:20Z</dcterms:modified>
</cp:coreProperties>
</file>