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IK-1\2023\Приложения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D14" i="1"/>
  <c r="I13" i="1"/>
  <c r="F13" i="1"/>
  <c r="G13" i="1" s="1"/>
  <c r="C13" i="1"/>
  <c r="B13" i="1"/>
  <c r="E13" i="1" s="1"/>
  <c r="F12" i="1"/>
  <c r="I12" i="1" s="1"/>
  <c r="C12" i="1"/>
  <c r="B12" i="1"/>
  <c r="E12" i="1" s="1"/>
  <c r="I11" i="1"/>
  <c r="F11" i="1"/>
  <c r="G11" i="1" s="1"/>
  <c r="C11" i="1"/>
  <c r="B11" i="1"/>
  <c r="E11" i="1" s="1"/>
  <c r="F10" i="1"/>
  <c r="I10" i="1" s="1"/>
  <c r="C10" i="1"/>
  <c r="B10" i="1"/>
  <c r="E10" i="1" s="1"/>
  <c r="I9" i="1"/>
  <c r="F9" i="1"/>
  <c r="G9" i="1" s="1"/>
  <c r="C9" i="1"/>
  <c r="B9" i="1"/>
  <c r="E9" i="1" s="1"/>
  <c r="E14" i="1" s="1"/>
  <c r="F8" i="1"/>
  <c r="I8" i="1" s="1"/>
  <c r="E8" i="1"/>
  <c r="C8" i="1"/>
  <c r="B8" i="1"/>
  <c r="B14" i="1" s="1"/>
  <c r="I7" i="1"/>
  <c r="F7" i="1"/>
  <c r="G7" i="1" s="1"/>
  <c r="E7" i="1"/>
  <c r="C7" i="1"/>
  <c r="C14" i="1" s="1"/>
  <c r="I4" i="1"/>
  <c r="I14" i="1" l="1"/>
  <c r="G8" i="1"/>
  <c r="G14" i="1" s="1"/>
  <c r="G10" i="1"/>
  <c r="G12" i="1"/>
  <c r="F14" i="1"/>
</calcChain>
</file>

<file path=xl/sharedStrings.xml><?xml version="1.0" encoding="utf-8"?>
<sst xmlns="http://schemas.openxmlformats.org/spreadsheetml/2006/main" count="24" uniqueCount="19">
  <si>
    <t>Ген. Тошево</t>
  </si>
  <si>
    <t>СИК 7 члена</t>
  </si>
  <si>
    <t>СИК 9 члена</t>
  </si>
  <si>
    <t>Общо членове на СИК</t>
  </si>
  <si>
    <t>ПП</t>
  </si>
  <si>
    <t>Членове на СИК</t>
  </si>
  <si>
    <t>В т.ч. ръководство</t>
  </si>
  <si>
    <t>Цяла част</t>
  </si>
  <si>
    <t>Остатък</t>
  </si>
  <si>
    <t>Допълн.</t>
  </si>
  <si>
    <t>Общо</t>
  </si>
  <si>
    <t>ДПС</t>
  </si>
  <si>
    <t>Възраждане</t>
  </si>
  <si>
    <t>ДБО</t>
  </si>
  <si>
    <t>Български възход</t>
  </si>
  <si>
    <t>Общо:</t>
  </si>
  <si>
    <t>Приложение № 1 към Решение № 16-НС от 18.02.2023 год. на РИК Добрич</t>
  </si>
  <si>
    <t>ГЕРБ-СДС</t>
  </si>
  <si>
    <t>БСП за 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</si>
</sst>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E14" sqref="E14"/>
    </sheetView>
  </sheetViews>
  <sheetFormatPr defaultRowHeight="15" x14ac:dyDescent="0.25"/>
  <cols>
    <col min="1" max="1" width="24" customWidth="1"/>
    <col min="3" max="3" width="12" bestFit="1" customWidth="1"/>
    <col min="5" max="5" width="12.85546875" customWidth="1"/>
    <col min="8" max="8" width="12.85546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2" t="s">
        <v>16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3" t="s">
        <v>0</v>
      </c>
      <c r="B4" s="13"/>
      <c r="C4" s="3" t="s">
        <v>1</v>
      </c>
      <c r="D4" s="4">
        <v>37</v>
      </c>
      <c r="E4" s="3" t="s">
        <v>2</v>
      </c>
      <c r="F4" s="4">
        <v>10</v>
      </c>
      <c r="G4" s="14" t="s">
        <v>3</v>
      </c>
      <c r="H4" s="14"/>
      <c r="I4" s="4">
        <f>7*D4+9*F4</f>
        <v>349</v>
      </c>
    </row>
    <row r="5" spans="1:9" x14ac:dyDescent="0.25">
      <c r="A5" s="13" t="s">
        <v>4</v>
      </c>
      <c r="B5" s="13" t="s">
        <v>5</v>
      </c>
      <c r="C5" s="13"/>
      <c r="D5" s="13"/>
      <c r="E5" s="13"/>
      <c r="F5" s="13" t="s">
        <v>6</v>
      </c>
      <c r="G5" s="13"/>
      <c r="H5" s="13"/>
      <c r="I5" s="13"/>
    </row>
    <row r="6" spans="1:9" ht="30" x14ac:dyDescent="0.25">
      <c r="A6" s="13"/>
      <c r="B6" s="5" t="s">
        <v>7</v>
      </c>
      <c r="C6" s="5" t="s">
        <v>8</v>
      </c>
      <c r="D6" s="5" t="s">
        <v>9</v>
      </c>
      <c r="E6" s="5" t="s">
        <v>10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ht="15.75" x14ac:dyDescent="0.25">
      <c r="A7" s="6" t="s">
        <v>17</v>
      </c>
      <c r="B7" s="7">
        <v>58</v>
      </c>
      <c r="C7" s="8">
        <f>(((67*5*F$4)/156)+D$4)-B7</f>
        <v>0.474358974358978</v>
      </c>
      <c r="D7" s="9"/>
      <c r="E7" s="10">
        <f>B7+D7</f>
        <v>58</v>
      </c>
      <c r="F7" s="7">
        <f>INT((67*3*($D$4+$F$4))/239)</f>
        <v>39</v>
      </c>
      <c r="G7" s="8">
        <f>(((67*3*($D$4+$F$4))/239))-F7</f>
        <v>0.52719665271966676</v>
      </c>
      <c r="H7" s="9">
        <v>1</v>
      </c>
      <c r="I7" s="4">
        <f>F7+H7</f>
        <v>40</v>
      </c>
    </row>
    <row r="8" spans="1:9" ht="15.75" x14ac:dyDescent="0.25">
      <c r="A8" s="6" t="s">
        <v>4</v>
      </c>
      <c r="B8" s="7">
        <f>INT((53*5*F4)/156+D4)</f>
        <v>53</v>
      </c>
      <c r="C8" s="8">
        <f>(((53*5*F$4)/156)+D$4)-B8</f>
        <v>0.987179487179489</v>
      </c>
      <c r="D8" s="9">
        <v>1</v>
      </c>
      <c r="E8" s="10">
        <f t="shared" ref="E8:E13" si="0">B8+D8</f>
        <v>54</v>
      </c>
      <c r="F8" s="7">
        <f>INT((53*3*($D$4+$F$4))/239)</f>
        <v>31</v>
      </c>
      <c r="G8" s="8">
        <f>(((53*3*($D$4+$F$4))/239))-F8</f>
        <v>0.26778242677824338</v>
      </c>
      <c r="H8" s="9"/>
      <c r="I8" s="4">
        <f t="shared" ref="I8:I13" si="1">F8+H8</f>
        <v>31</v>
      </c>
    </row>
    <row r="9" spans="1:9" ht="15.75" x14ac:dyDescent="0.25">
      <c r="A9" s="6" t="s">
        <v>11</v>
      </c>
      <c r="B9" s="11">
        <f>INT((36*5*F4)/156+D4)</f>
        <v>48</v>
      </c>
      <c r="C9" s="8">
        <f>(((36*5*F$4)/156)+D$4)-B9</f>
        <v>0.5384615384615401</v>
      </c>
      <c r="D9" s="9">
        <v>1</v>
      </c>
      <c r="E9" s="10">
        <f t="shared" si="0"/>
        <v>49</v>
      </c>
      <c r="F9" s="7">
        <f>INT((36*3*($D$4+$F$4))/239)</f>
        <v>21</v>
      </c>
      <c r="G9" s="8">
        <f>(((36*3*($D$4+$F$4))/239))-F9</f>
        <v>0.2384937238493734</v>
      </c>
      <c r="H9" s="9"/>
      <c r="I9" s="4">
        <f t="shared" si="1"/>
        <v>21</v>
      </c>
    </row>
    <row r="10" spans="1:9" ht="15.75" x14ac:dyDescent="0.25">
      <c r="A10" s="6" t="s">
        <v>12</v>
      </c>
      <c r="B10" s="11">
        <f>F4+D4</f>
        <v>47</v>
      </c>
      <c r="C10" s="8">
        <f>(F$4+D$4)-B10</f>
        <v>0</v>
      </c>
      <c r="D10" s="9"/>
      <c r="E10" s="10">
        <f t="shared" si="0"/>
        <v>47</v>
      </c>
      <c r="F10" s="7">
        <f>INT((27*3*($D$4+$F$4))/239)</f>
        <v>15</v>
      </c>
      <c r="G10" s="8">
        <f>(((27*3*($D$4+$F$4))/239))-F10</f>
        <v>0.92887029288703005</v>
      </c>
      <c r="H10" s="9">
        <v>1</v>
      </c>
      <c r="I10" s="4">
        <f t="shared" si="1"/>
        <v>16</v>
      </c>
    </row>
    <row r="11" spans="1:9" ht="15.75" x14ac:dyDescent="0.25">
      <c r="A11" s="6" t="s">
        <v>18</v>
      </c>
      <c r="B11" s="11">
        <f>F4+D4</f>
        <v>47</v>
      </c>
      <c r="C11" s="8">
        <f t="shared" ref="C11:C13" si="2">(F$4+D$4)-B11</f>
        <v>0</v>
      </c>
      <c r="D11" s="9"/>
      <c r="E11" s="10">
        <f t="shared" si="0"/>
        <v>47</v>
      </c>
      <c r="F11" s="7">
        <f>INT((24*3*($D$4+$F$4))/239)</f>
        <v>14</v>
      </c>
      <c r="G11" s="8">
        <f>(((24*3*($D$4+$F$4))/239))-F11</f>
        <v>0.15899581589958167</v>
      </c>
      <c r="H11" s="9"/>
      <c r="I11" s="4">
        <f t="shared" si="1"/>
        <v>14</v>
      </c>
    </row>
    <row r="12" spans="1:9" ht="15.75" x14ac:dyDescent="0.25">
      <c r="A12" s="6" t="s">
        <v>13</v>
      </c>
      <c r="B12" s="11">
        <f>F4+D4</f>
        <v>47</v>
      </c>
      <c r="C12" s="8">
        <f t="shared" si="2"/>
        <v>0</v>
      </c>
      <c r="D12" s="9"/>
      <c r="E12" s="10">
        <f t="shared" si="0"/>
        <v>47</v>
      </c>
      <c r="F12" s="7">
        <f>INT((20*3*($D$4+$F$4))/239)</f>
        <v>11</v>
      </c>
      <c r="G12" s="8">
        <f>(((20*3*($D$4+$F$4))/239))-F12</f>
        <v>0.79916317991631836</v>
      </c>
      <c r="H12" s="9">
        <v>1</v>
      </c>
      <c r="I12" s="4">
        <f t="shared" si="1"/>
        <v>12</v>
      </c>
    </row>
    <row r="13" spans="1:9" ht="15.75" x14ac:dyDescent="0.25">
      <c r="A13" s="6" t="s">
        <v>14</v>
      </c>
      <c r="B13" s="11">
        <f>F4+D4</f>
        <v>47</v>
      </c>
      <c r="C13" s="8">
        <f t="shared" si="2"/>
        <v>0</v>
      </c>
      <c r="D13" s="9"/>
      <c r="E13" s="10">
        <f t="shared" si="0"/>
        <v>47</v>
      </c>
      <c r="F13" s="7">
        <f>INT((12*3*($D$4+$F$4))/239)</f>
        <v>7</v>
      </c>
      <c r="G13" s="8">
        <f>(((12*3*($D$4+$F$4))/239))-F13</f>
        <v>7.9497907949790836E-2</v>
      </c>
      <c r="H13" s="9"/>
      <c r="I13" s="4">
        <f t="shared" si="1"/>
        <v>7</v>
      </c>
    </row>
    <row r="14" spans="1:9" ht="15.75" x14ac:dyDescent="0.25">
      <c r="A14" s="12" t="s">
        <v>15</v>
      </c>
      <c r="B14" s="7">
        <f t="shared" ref="B14:I14" si="3">SUM(B7:B13)</f>
        <v>347</v>
      </c>
      <c r="C14" s="7">
        <f t="shared" si="3"/>
        <v>2.0000000000000071</v>
      </c>
      <c r="D14" s="9">
        <f t="shared" si="3"/>
        <v>2</v>
      </c>
      <c r="E14" s="15">
        <f t="shared" si="3"/>
        <v>349</v>
      </c>
      <c r="F14" s="9">
        <f t="shared" si="3"/>
        <v>138</v>
      </c>
      <c r="G14" s="9">
        <f t="shared" si="3"/>
        <v>3.0000000000000044</v>
      </c>
      <c r="H14" s="9">
        <f t="shared" si="3"/>
        <v>3</v>
      </c>
      <c r="I14" s="4">
        <f t="shared" si="3"/>
        <v>141</v>
      </c>
    </row>
  </sheetData>
  <mergeCells count="5">
    <mergeCell ref="A4:B4"/>
    <mergeCell ref="G4:H4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2023-02-18T09:41:27Z</dcterms:created>
  <dcterms:modified xsi:type="dcterms:W3CDTF">2023-02-18T10:17:15Z</dcterms:modified>
</cp:coreProperties>
</file>