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RIK-1\2023\Приложения\"/>
    </mc:Choice>
  </mc:AlternateContent>
  <bookViews>
    <workbookView xWindow="0" yWindow="0" windowWidth="24000" windowHeight="960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4" i="1" l="1"/>
  <c r="D14" i="1"/>
  <c r="I13" i="1"/>
  <c r="G13" i="1"/>
  <c r="F13" i="1"/>
  <c r="B13" i="1"/>
  <c r="E13" i="1" s="1"/>
  <c r="F12" i="1"/>
  <c r="I12" i="1" s="1"/>
  <c r="E12" i="1"/>
  <c r="C12" i="1"/>
  <c r="B12" i="1"/>
  <c r="I11" i="1"/>
  <c r="G11" i="1"/>
  <c r="F11" i="1"/>
  <c r="B11" i="1"/>
  <c r="E11" i="1" s="1"/>
  <c r="F10" i="1"/>
  <c r="I10" i="1" s="1"/>
  <c r="E10" i="1"/>
  <c r="C10" i="1"/>
  <c r="B10" i="1"/>
  <c r="I9" i="1"/>
  <c r="G9" i="1"/>
  <c r="F9" i="1"/>
  <c r="B9" i="1"/>
  <c r="E9" i="1" s="1"/>
  <c r="F8" i="1"/>
  <c r="I8" i="1" s="1"/>
  <c r="E8" i="1"/>
  <c r="E14" i="1" s="1"/>
  <c r="C8" i="1"/>
  <c r="B8" i="1"/>
  <c r="B14" i="1" s="1"/>
  <c r="I7" i="1"/>
  <c r="I14" i="1" s="1"/>
  <c r="G7" i="1"/>
  <c r="F7" i="1"/>
  <c r="F14" i="1" s="1"/>
  <c r="E7" i="1"/>
  <c r="C7" i="1"/>
  <c r="I4" i="1"/>
  <c r="C9" i="1" l="1"/>
  <c r="C14" i="1" s="1"/>
  <c r="C11" i="1"/>
  <c r="C13" i="1"/>
  <c r="G8" i="1"/>
  <c r="G14" i="1" s="1"/>
  <c r="G10" i="1"/>
  <c r="G12" i="1"/>
</calcChain>
</file>

<file path=xl/sharedStrings.xml><?xml version="1.0" encoding="utf-8"?>
<sst xmlns="http://schemas.openxmlformats.org/spreadsheetml/2006/main" count="24" uniqueCount="19">
  <si>
    <t>Приложение № 1 към Решение № 18-НС от 18.02.2023 год. на РИК Добрич</t>
  </si>
  <si>
    <t>Тервел</t>
  </si>
  <si>
    <t>СИК 7 члена</t>
  </si>
  <si>
    <t>СИК 9 члена</t>
  </si>
  <si>
    <t>Общо членове на СИК</t>
  </si>
  <si>
    <t>ПП</t>
  </si>
  <si>
    <t>Членове на СИК</t>
  </si>
  <si>
    <t>В т.ч. ръководство</t>
  </si>
  <si>
    <t>Цяла част</t>
  </si>
  <si>
    <t>Остатък</t>
  </si>
  <si>
    <t>Допълн.</t>
  </si>
  <si>
    <t>Общо</t>
  </si>
  <si>
    <t>ДПС</t>
  </si>
  <si>
    <t>Възраждане</t>
  </si>
  <si>
    <t>ДБО</t>
  </si>
  <si>
    <t>Общо:</t>
  </si>
  <si>
    <t>ГЕРБ-СДС</t>
  </si>
  <si>
    <t>БСП за България</t>
  </si>
  <si>
    <t>Български възход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</si>
</sst>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sz val="1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Fill="1" applyBorder="1"/>
    <xf numFmtId="0" fontId="2" fillId="0" borderId="0" xfId="0" applyFont="1" applyFill="1" applyBorder="1"/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/>
    <xf numFmtId="1" fontId="1" fillId="0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center" vertical="center"/>
    </xf>
  </cellXfs>
  <cellStyles count="1"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abSelected="1" workbookViewId="0">
      <selection activeCell="A5" sqref="A5"/>
    </sheetView>
  </sheetViews>
  <sheetFormatPr defaultRowHeight="15" x14ac:dyDescent="0.25"/>
  <cols>
    <col min="1" max="1" width="19.28515625" customWidth="1"/>
    <col min="3" max="3" width="12" bestFit="1" customWidth="1"/>
    <col min="5" max="5" width="12" bestFit="1" customWidth="1"/>
    <col min="8" max="8" width="13.5703125" customWidth="1"/>
  </cols>
  <sheetData>
    <row r="1" spans="1:9" x14ac:dyDescent="0.25">
      <c r="A1" s="1"/>
      <c r="B1" s="1"/>
      <c r="C1" s="1"/>
      <c r="D1" s="1"/>
      <c r="E1" s="1"/>
      <c r="F1" s="1"/>
      <c r="G1" s="1"/>
      <c r="H1" s="1"/>
      <c r="I1" s="1"/>
    </row>
    <row r="2" spans="1:9" x14ac:dyDescent="0.25">
      <c r="A2" s="2" t="s">
        <v>0</v>
      </c>
      <c r="B2" s="1"/>
      <c r="C2" s="1"/>
      <c r="D2" s="1"/>
      <c r="E2" s="1"/>
      <c r="F2" s="1"/>
      <c r="G2" s="1"/>
      <c r="H2" s="1"/>
      <c r="I2" s="1"/>
    </row>
    <row r="3" spans="1:9" x14ac:dyDescent="0.25">
      <c r="A3" s="1"/>
      <c r="B3" s="1"/>
      <c r="C3" s="1"/>
      <c r="D3" s="1"/>
      <c r="E3" s="1"/>
      <c r="F3" s="1"/>
      <c r="G3" s="1"/>
      <c r="H3" s="1"/>
      <c r="I3" s="1"/>
    </row>
    <row r="4" spans="1:9" x14ac:dyDescent="0.25">
      <c r="A4" s="3" t="s">
        <v>1</v>
      </c>
      <c r="B4" s="3"/>
      <c r="C4" s="4" t="s">
        <v>2</v>
      </c>
      <c r="D4" s="5">
        <v>13</v>
      </c>
      <c r="E4" s="4" t="s">
        <v>3</v>
      </c>
      <c r="F4" s="5">
        <v>19</v>
      </c>
      <c r="G4" s="13" t="s">
        <v>4</v>
      </c>
      <c r="H4" s="13"/>
      <c r="I4" s="5">
        <f>7*D4+9*F4</f>
        <v>262</v>
      </c>
    </row>
    <row r="5" spans="1:9" ht="45" x14ac:dyDescent="0.25">
      <c r="A5" s="3" t="s">
        <v>5</v>
      </c>
      <c r="B5" s="3" t="s">
        <v>6</v>
      </c>
      <c r="C5" s="3"/>
      <c r="D5" s="3"/>
      <c r="E5" s="3"/>
      <c r="F5" s="3" t="s">
        <v>7</v>
      </c>
      <c r="G5" s="3"/>
      <c r="H5" s="3"/>
      <c r="I5" s="3"/>
    </row>
    <row r="6" spans="1:9" ht="30" x14ac:dyDescent="0.25">
      <c r="A6" s="3"/>
      <c r="B6" s="3" t="s">
        <v>8</v>
      </c>
      <c r="C6" s="3" t="s">
        <v>9</v>
      </c>
      <c r="D6" s="3" t="s">
        <v>10</v>
      </c>
      <c r="E6" s="3" t="s">
        <v>11</v>
      </c>
      <c r="F6" s="3" t="s">
        <v>8</v>
      </c>
      <c r="G6" s="3" t="s">
        <v>9</v>
      </c>
      <c r="H6" s="3" t="s">
        <v>10</v>
      </c>
      <c r="I6" s="3" t="s">
        <v>11</v>
      </c>
    </row>
    <row r="7" spans="1:9" ht="15.75" x14ac:dyDescent="0.25">
      <c r="A7" s="6" t="s">
        <v>16</v>
      </c>
      <c r="B7" s="7">
        <v>53</v>
      </c>
      <c r="C7" s="8">
        <f>(((67*5*F$4)/156)+D$4)-B7</f>
        <v>0.8012820512820511</v>
      </c>
      <c r="D7" s="9">
        <v>1</v>
      </c>
      <c r="E7" s="10">
        <f>B7+D7</f>
        <v>54</v>
      </c>
      <c r="F7" s="7">
        <f>INT((67*3*($D$4+$F$4))/239)</f>
        <v>26</v>
      </c>
      <c r="G7" s="8">
        <f>(((67*3*($D$4+$F$4))/239))-F7</f>
        <v>0.91213389121339006</v>
      </c>
      <c r="H7" s="9">
        <v>1</v>
      </c>
      <c r="I7" s="5">
        <f>F7+H7</f>
        <v>27</v>
      </c>
    </row>
    <row r="8" spans="1:9" ht="15.75" x14ac:dyDescent="0.25">
      <c r="A8" s="6" t="s">
        <v>5</v>
      </c>
      <c r="B8" s="7">
        <f>INT((53*5*F4)/156+D4)</f>
        <v>45</v>
      </c>
      <c r="C8" s="8">
        <f>(((53*5*F$4)/156)+D$4)-B8</f>
        <v>0.2756410256410291</v>
      </c>
      <c r="D8" s="9"/>
      <c r="E8" s="10">
        <f t="shared" ref="E8:E13" si="0">B8+D8</f>
        <v>45</v>
      </c>
      <c r="F8" s="7">
        <f>INT((53*3*($D$4+$F$4))/239)</f>
        <v>21</v>
      </c>
      <c r="G8" s="8">
        <f>(((53*3*($D$4+$F$4))/239))-F8</f>
        <v>0.28870292887029336</v>
      </c>
      <c r="H8" s="9"/>
      <c r="I8" s="5">
        <f t="shared" ref="I8:I13" si="1">F8+H8</f>
        <v>21</v>
      </c>
    </row>
    <row r="9" spans="1:9" ht="15.75" x14ac:dyDescent="0.25">
      <c r="A9" s="6" t="s">
        <v>12</v>
      </c>
      <c r="B9" s="11">
        <f>INT((36*5*F4)/156+D4)</f>
        <v>34</v>
      </c>
      <c r="C9" s="8">
        <f>(((36*5*F$4)/156)+D$4)-B9</f>
        <v>0.9230769230769198</v>
      </c>
      <c r="D9" s="9">
        <v>1</v>
      </c>
      <c r="E9" s="10">
        <f t="shared" si="0"/>
        <v>35</v>
      </c>
      <c r="F9" s="7">
        <f>INT((36*3*($D$4+$F$4))/239)</f>
        <v>14</v>
      </c>
      <c r="G9" s="8">
        <f>(((36*3*($D$4+$F$4))/239))-F9</f>
        <v>0.46025104602510503</v>
      </c>
      <c r="H9" s="9"/>
      <c r="I9" s="5">
        <f t="shared" si="1"/>
        <v>14</v>
      </c>
    </row>
    <row r="10" spans="1:9" ht="15.75" x14ac:dyDescent="0.25">
      <c r="A10" s="6" t="s">
        <v>13</v>
      </c>
      <c r="B10" s="11">
        <f>F4+D4</f>
        <v>32</v>
      </c>
      <c r="C10" s="8">
        <f>(F$4+D$4)-B10</f>
        <v>0</v>
      </c>
      <c r="D10" s="9"/>
      <c r="E10" s="10">
        <f t="shared" si="0"/>
        <v>32</v>
      </c>
      <c r="F10" s="7">
        <f>INT((27*3*($D$4+$F$4))/239)</f>
        <v>10</v>
      </c>
      <c r="G10" s="8">
        <f>(((27*3*($D$4+$F$4))/239))-F10</f>
        <v>0.84518828451882833</v>
      </c>
      <c r="H10" s="9">
        <v>1</v>
      </c>
      <c r="I10" s="5">
        <f t="shared" si="1"/>
        <v>11</v>
      </c>
    </row>
    <row r="11" spans="1:9" ht="15.75" x14ac:dyDescent="0.25">
      <c r="A11" s="6" t="s">
        <v>17</v>
      </c>
      <c r="B11" s="11">
        <f>F4+D4</f>
        <v>32</v>
      </c>
      <c r="C11" s="8">
        <f t="shared" ref="C11:C13" si="2">(F$4+D$4)-B11</f>
        <v>0</v>
      </c>
      <c r="D11" s="9"/>
      <c r="E11" s="10">
        <f t="shared" si="0"/>
        <v>32</v>
      </c>
      <c r="F11" s="7">
        <f>INT((24*3*($D$4+$F$4))/239)</f>
        <v>9</v>
      </c>
      <c r="G11" s="8">
        <f>(((24*3*($D$4+$F$4))/239))-F11</f>
        <v>0.64016736401673668</v>
      </c>
      <c r="H11" s="9">
        <v>1</v>
      </c>
      <c r="I11" s="5">
        <f t="shared" si="1"/>
        <v>10</v>
      </c>
    </row>
    <row r="12" spans="1:9" ht="15.75" x14ac:dyDescent="0.25">
      <c r="A12" s="6" t="s">
        <v>14</v>
      </c>
      <c r="B12" s="11">
        <f>F4+D4</f>
        <v>32</v>
      </c>
      <c r="C12" s="8">
        <f t="shared" si="2"/>
        <v>0</v>
      </c>
      <c r="D12" s="9"/>
      <c r="E12" s="10">
        <f t="shared" si="0"/>
        <v>32</v>
      </c>
      <c r="F12" s="7">
        <f>INT((20*3*($D$4+$F$4))/239)</f>
        <v>8</v>
      </c>
      <c r="G12" s="8">
        <f>(((20*3*($D$4+$F$4))/239))-F12</f>
        <v>3.3472803347279978E-2</v>
      </c>
      <c r="H12" s="9"/>
      <c r="I12" s="5">
        <f t="shared" si="1"/>
        <v>8</v>
      </c>
    </row>
    <row r="13" spans="1:9" ht="15.75" x14ac:dyDescent="0.25">
      <c r="A13" s="6" t="s">
        <v>18</v>
      </c>
      <c r="B13" s="11">
        <f>F4+D4</f>
        <v>32</v>
      </c>
      <c r="C13" s="8">
        <f t="shared" si="2"/>
        <v>0</v>
      </c>
      <c r="D13" s="9"/>
      <c r="E13" s="10">
        <f t="shared" si="0"/>
        <v>32</v>
      </c>
      <c r="F13" s="7">
        <f>INT((12*3*($D$4+$F$4))/239)</f>
        <v>4</v>
      </c>
      <c r="G13" s="8">
        <f>(((12*3*($D$4+$F$4))/239))-F13</f>
        <v>0.82008368200836834</v>
      </c>
      <c r="H13" s="9">
        <v>1</v>
      </c>
      <c r="I13" s="5">
        <f t="shared" si="1"/>
        <v>5</v>
      </c>
    </row>
    <row r="14" spans="1:9" ht="15.75" x14ac:dyDescent="0.25">
      <c r="A14" s="12" t="s">
        <v>15</v>
      </c>
      <c r="B14" s="7">
        <f t="shared" ref="B14:I14" si="3">SUM(B7:B13)</f>
        <v>260</v>
      </c>
      <c r="C14" s="7">
        <f t="shared" si="3"/>
        <v>2</v>
      </c>
      <c r="D14" s="9">
        <f t="shared" si="3"/>
        <v>2</v>
      </c>
      <c r="E14" s="10">
        <f t="shared" si="3"/>
        <v>262</v>
      </c>
      <c r="F14" s="9">
        <f t="shared" si="3"/>
        <v>92</v>
      </c>
      <c r="G14" s="9">
        <f t="shared" si="3"/>
        <v>4.0000000000000018</v>
      </c>
      <c r="H14" s="9">
        <f t="shared" si="3"/>
        <v>4</v>
      </c>
      <c r="I14" s="5">
        <f t="shared" si="3"/>
        <v>96</v>
      </c>
    </row>
  </sheetData>
  <mergeCells count="1">
    <mergeCell ref="G4:H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2023-02-18T09:54:35Z</dcterms:created>
  <dcterms:modified xsi:type="dcterms:W3CDTF">2023-02-18T10:25:34Z</dcterms:modified>
</cp:coreProperties>
</file>