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95\d\RIK2026\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B16" i="1"/>
  <c r="F15" i="1"/>
  <c r="I15" i="1" s="1"/>
  <c r="E15" i="1"/>
  <c r="C15" i="1"/>
  <c r="I14" i="1"/>
  <c r="G14" i="1"/>
  <c r="F14" i="1"/>
  <c r="E14" i="1"/>
  <c r="C14" i="1"/>
  <c r="I13" i="1"/>
  <c r="F13" i="1"/>
  <c r="G13" i="1" s="1"/>
  <c r="E13" i="1"/>
  <c r="C13" i="1"/>
  <c r="C16" i="1" s="1"/>
  <c r="F12" i="1"/>
  <c r="I12" i="1" s="1"/>
  <c r="E12" i="1"/>
  <c r="C12" i="1"/>
  <c r="F11" i="1"/>
  <c r="I11" i="1" s="1"/>
  <c r="E11" i="1"/>
  <c r="C11" i="1"/>
  <c r="I10" i="1"/>
  <c r="G10" i="1"/>
  <c r="F10" i="1"/>
  <c r="E10" i="1"/>
  <c r="C10" i="1"/>
  <c r="I9" i="1"/>
  <c r="F9" i="1"/>
  <c r="G9" i="1" s="1"/>
  <c r="E9" i="1"/>
  <c r="I8" i="1"/>
  <c r="F8" i="1"/>
  <c r="G8" i="1" s="1"/>
  <c r="E8" i="1"/>
  <c r="I7" i="1"/>
  <c r="F7" i="1"/>
  <c r="G7" i="1" s="1"/>
  <c r="E7" i="1"/>
  <c r="E16" i="1" s="1"/>
  <c r="I4" i="1"/>
  <c r="I16" i="1" l="1"/>
  <c r="G11" i="1"/>
  <c r="G15" i="1"/>
  <c r="G12" i="1"/>
  <c r="G16" i="1" s="1"/>
  <c r="F16" i="1"/>
</calcChain>
</file>

<file path=xl/sharedStrings.xml><?xml version="1.0" encoding="utf-8"?>
<sst xmlns="http://schemas.openxmlformats.org/spreadsheetml/2006/main" count="26" uniqueCount="22">
  <si>
    <t>Тервел</t>
  </si>
  <si>
    <t>СИК 7 члена</t>
  </si>
  <si>
    <t>СИК 9 члена</t>
  </si>
  <si>
    <t>Общо членове на СИК</t>
  </si>
  <si>
    <t>ПП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</si>
  <si>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</si>
  <si>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</si>
  <si>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</si>
  <si>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</si>
  <si>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</si>
  <si>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</si>
  <si>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ГЕРБ-СДС</t>
  </si>
  <si>
    <t>ППДБ</t>
  </si>
  <si>
    <t>Възраждане</t>
  </si>
  <si>
    <t>ДПС-НН</t>
  </si>
  <si>
    <t>БСП-ОЛ</t>
  </si>
  <si>
    <t>ИТН</t>
  </si>
  <si>
    <t>АПС</t>
  </si>
  <si>
    <t>МЕЧ</t>
  </si>
  <si>
    <t>ВЕЛИЧИЕ</t>
  </si>
  <si>
    <t>Общо:</t>
  </si>
  <si>
    <t>Приложение № 1 към Решение № 20-НС от 05.03.2026год. на РИК Добрич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</si>
</sst>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/>
    <xf numFmtId="1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abSelected="1" workbookViewId="0">
      <selection activeCell="E16" sqref="E16"/>
    </sheetView>
  </sheetViews>
  <sheetFormatPr defaultRowHeight="15" x14ac:dyDescent="0.25"/>
  <cols>
    <col min="1" max="1" width="13.42578125" bestFit="1" customWidth="1"/>
    <col min="3" max="3" width="13.7109375" customWidth="1"/>
    <col min="5" max="5" width="12" customWidth="1"/>
    <col min="7" max="7" width="12.5703125" customWidth="1"/>
  </cols>
  <sheetData>
    <row r="2" spans="1:11" x14ac:dyDescent="0.25">
      <c r="B2" s="20" t="s">
        <v>21</v>
      </c>
      <c r="C2" s="20"/>
      <c r="D2" s="20"/>
      <c r="E2" s="20"/>
      <c r="F2" s="20"/>
      <c r="G2" s="20"/>
      <c r="H2" s="20"/>
      <c r="I2" s="20"/>
      <c r="J2" s="20"/>
      <c r="K2" s="20"/>
    </row>
    <row r="3" spans="1:11" ht="15.75" thickBot="1" x14ac:dyDescent="0.3"/>
    <row r="4" spans="1:11" ht="15.75" thickBot="1" x14ac:dyDescent="0.3">
      <c r="A4" s="22" t="s">
        <v>0</v>
      </c>
      <c r="B4" s="23"/>
      <c r="C4" s="1" t="s">
        <v>1</v>
      </c>
      <c r="D4" s="2">
        <v>0</v>
      </c>
      <c r="E4" s="1" t="s">
        <v>2</v>
      </c>
      <c r="F4" s="2">
        <v>32</v>
      </c>
      <c r="G4" s="24" t="s">
        <v>3</v>
      </c>
      <c r="H4" s="25"/>
      <c r="I4" s="2">
        <f>7*D4+9*F4</f>
        <v>288</v>
      </c>
    </row>
    <row r="5" spans="1:11" x14ac:dyDescent="0.25">
      <c r="A5" s="26" t="s">
        <v>4</v>
      </c>
      <c r="B5" s="28" t="s">
        <v>5</v>
      </c>
      <c r="C5" s="29"/>
      <c r="D5" s="29"/>
      <c r="E5" s="30"/>
      <c r="F5" s="28" t="s">
        <v>6</v>
      </c>
      <c r="G5" s="29"/>
      <c r="H5" s="29"/>
      <c r="I5" s="30"/>
    </row>
    <row r="6" spans="1:11" ht="30.75" thickBot="1" x14ac:dyDescent="0.3">
      <c r="A6" s="27"/>
      <c r="B6" s="3" t="s">
        <v>7</v>
      </c>
      <c r="C6" s="4" t="s">
        <v>8</v>
      </c>
      <c r="D6" s="4" t="s">
        <v>9</v>
      </c>
      <c r="E6" s="5" t="s">
        <v>10</v>
      </c>
      <c r="F6" s="3" t="s">
        <v>7</v>
      </c>
      <c r="G6" s="4" t="s">
        <v>8</v>
      </c>
      <c r="H6" s="4" t="s">
        <v>9</v>
      </c>
      <c r="I6" s="5" t="s">
        <v>10</v>
      </c>
    </row>
    <row r="7" spans="1:11" ht="15.75" x14ac:dyDescent="0.25">
      <c r="A7" s="6" t="s">
        <v>11</v>
      </c>
      <c r="B7" s="7">
        <v>32</v>
      </c>
      <c r="C7" s="8">
        <v>0</v>
      </c>
      <c r="D7" s="9"/>
      <c r="E7" s="10">
        <f>B7+D7</f>
        <v>32</v>
      </c>
      <c r="F7" s="7">
        <f>INT((66*3*($D$4+$F$4))/234)</f>
        <v>27</v>
      </c>
      <c r="G7" s="8">
        <f>(((66*3*($D$4+$F$4))/234))-F7</f>
        <v>7.692307692307665E-2</v>
      </c>
      <c r="H7" s="9"/>
      <c r="I7" s="11">
        <f>F7+H7</f>
        <v>27</v>
      </c>
    </row>
    <row r="8" spans="1:11" ht="15.75" x14ac:dyDescent="0.25">
      <c r="A8" s="12" t="s">
        <v>12</v>
      </c>
      <c r="B8" s="7">
        <v>32</v>
      </c>
      <c r="C8" s="8">
        <v>0</v>
      </c>
      <c r="D8" s="9"/>
      <c r="E8" s="10">
        <f t="shared" ref="E8:E15" si="0">B8+D8</f>
        <v>32</v>
      </c>
      <c r="F8" s="7">
        <f>INT((36*3*($D$4+$F$4))/234)</f>
        <v>14</v>
      </c>
      <c r="G8" s="8">
        <f>(((36*3*($D$4+$F$4))/234))-F8</f>
        <v>0.76923076923077005</v>
      </c>
      <c r="H8" s="9">
        <v>1</v>
      </c>
      <c r="I8" s="13">
        <f t="shared" ref="I8:I13" si="1">F8+H8</f>
        <v>15</v>
      </c>
    </row>
    <row r="9" spans="1:11" ht="15.75" x14ac:dyDescent="0.25">
      <c r="A9" s="12" t="s">
        <v>13</v>
      </c>
      <c r="B9" s="14">
        <v>32</v>
      </c>
      <c r="C9" s="8">
        <v>0</v>
      </c>
      <c r="D9" s="9"/>
      <c r="E9" s="10">
        <f t="shared" si="0"/>
        <v>32</v>
      </c>
      <c r="F9" s="7">
        <f>INT((33*3*($D$4+$F$4))/234)</f>
        <v>13</v>
      </c>
      <c r="G9" s="8">
        <f>(((33*3*($D$4+$F$4))/234))-F9</f>
        <v>0.53846153846153832</v>
      </c>
      <c r="H9" s="9"/>
      <c r="I9" s="13">
        <f t="shared" si="1"/>
        <v>13</v>
      </c>
    </row>
    <row r="10" spans="1:11" ht="15.75" x14ac:dyDescent="0.25">
      <c r="A10" s="12" t="s">
        <v>14</v>
      </c>
      <c r="B10" s="14">
        <v>32</v>
      </c>
      <c r="C10" s="8">
        <f>(F$4+D$4)-B10</f>
        <v>0</v>
      </c>
      <c r="D10" s="9"/>
      <c r="E10" s="10">
        <f t="shared" si="0"/>
        <v>32</v>
      </c>
      <c r="F10" s="7">
        <f>INT((29*3*($D$4+$F$4))/234)</f>
        <v>11</v>
      </c>
      <c r="G10" s="8">
        <f>(((29*3*($D$4+$F$4))/234))-F10</f>
        <v>0.8974358974358978</v>
      </c>
      <c r="H10" s="9">
        <v>1</v>
      </c>
      <c r="I10" s="13">
        <f t="shared" si="1"/>
        <v>12</v>
      </c>
    </row>
    <row r="11" spans="1:11" ht="15.75" x14ac:dyDescent="0.25">
      <c r="A11" s="12" t="s">
        <v>15</v>
      </c>
      <c r="B11" s="14">
        <v>32</v>
      </c>
      <c r="C11" s="8">
        <f t="shared" ref="C11:C15" si="2">(F$4+D$4)-B11</f>
        <v>0</v>
      </c>
      <c r="D11" s="9"/>
      <c r="E11" s="10">
        <f t="shared" si="0"/>
        <v>32</v>
      </c>
      <c r="F11" s="7">
        <f>INT((19*3*($D$4+$F$4))/234)</f>
        <v>7</v>
      </c>
      <c r="G11" s="8">
        <f>(((19*3*($D$4+$F$4))/234))-F11</f>
        <v>0.79487179487179471</v>
      </c>
      <c r="H11" s="9">
        <v>1</v>
      </c>
      <c r="I11" s="13">
        <f t="shared" si="1"/>
        <v>8</v>
      </c>
    </row>
    <row r="12" spans="1:11" ht="15.75" x14ac:dyDescent="0.25">
      <c r="A12" s="12" t="s">
        <v>16</v>
      </c>
      <c r="B12" s="14">
        <v>32</v>
      </c>
      <c r="C12" s="8">
        <f t="shared" si="2"/>
        <v>0</v>
      </c>
      <c r="D12" s="9"/>
      <c r="E12" s="10">
        <f t="shared" si="0"/>
        <v>32</v>
      </c>
      <c r="F12" s="7">
        <f>INT((16*3*($D$4+$F$4))/234)</f>
        <v>6</v>
      </c>
      <c r="G12" s="8">
        <f>(((16*3*($D$4+$F$4))/234))-F12</f>
        <v>0.56410256410256387</v>
      </c>
      <c r="H12" s="9">
        <v>1</v>
      </c>
      <c r="I12" s="13">
        <f t="shared" si="1"/>
        <v>7</v>
      </c>
    </row>
    <row r="13" spans="1:11" ht="15.75" x14ac:dyDescent="0.25">
      <c r="A13" s="15" t="s">
        <v>17</v>
      </c>
      <c r="B13" s="14">
        <v>32</v>
      </c>
      <c r="C13" s="8">
        <f t="shared" si="2"/>
        <v>0</v>
      </c>
      <c r="D13" s="9"/>
      <c r="E13" s="10">
        <f t="shared" si="0"/>
        <v>32</v>
      </c>
      <c r="F13" s="7">
        <f>INT((14*3*($D$4+$F$4))/234)</f>
        <v>5</v>
      </c>
      <c r="G13" s="8">
        <f>(((14*3*($D$4+$F$4))/234))-F13</f>
        <v>0.74358974358974361</v>
      </c>
      <c r="H13" s="9">
        <v>1</v>
      </c>
      <c r="I13" s="13">
        <f t="shared" si="1"/>
        <v>6</v>
      </c>
    </row>
    <row r="14" spans="1:11" ht="15.75" x14ac:dyDescent="0.25">
      <c r="A14" s="16" t="s">
        <v>18</v>
      </c>
      <c r="B14" s="14">
        <v>32</v>
      </c>
      <c r="C14" s="8">
        <f t="shared" si="2"/>
        <v>0</v>
      </c>
      <c r="D14" s="9"/>
      <c r="E14" s="10">
        <f t="shared" si="0"/>
        <v>32</v>
      </c>
      <c r="F14" s="7">
        <f>INT((11*3*($D$4+$F$4))/234)</f>
        <v>4</v>
      </c>
      <c r="G14" s="8">
        <f>(((11*3*($D$4+$F$4))/234))-F14</f>
        <v>0.51282051282051277</v>
      </c>
      <c r="H14" s="9"/>
      <c r="I14" s="10">
        <f>F14+H14</f>
        <v>4</v>
      </c>
    </row>
    <row r="15" spans="1:11" ht="15.75" x14ac:dyDescent="0.25">
      <c r="A15" s="16" t="s">
        <v>19</v>
      </c>
      <c r="B15" s="14">
        <v>32</v>
      </c>
      <c r="C15" s="8">
        <f t="shared" si="2"/>
        <v>0</v>
      </c>
      <c r="D15" s="9"/>
      <c r="E15" s="10">
        <f t="shared" si="0"/>
        <v>32</v>
      </c>
      <c r="F15" s="7">
        <f>INT((10*3*($D$4+$F$4))/234)</f>
        <v>4</v>
      </c>
      <c r="G15" s="8">
        <f>(((10*3*($D$4+$F$4))/234))-F15</f>
        <v>0.1025641025641022</v>
      </c>
      <c r="H15" s="9"/>
      <c r="I15" s="10">
        <f>F15+H15</f>
        <v>4</v>
      </c>
    </row>
    <row r="16" spans="1:11" ht="15.75" x14ac:dyDescent="0.25">
      <c r="A16" s="17" t="s">
        <v>20</v>
      </c>
      <c r="B16" s="7">
        <f>SUM(B7:B15)</f>
        <v>288</v>
      </c>
      <c r="C16" s="7">
        <f>SUM(C7:C15)</f>
        <v>0</v>
      </c>
      <c r="D16" s="9">
        <v>0</v>
      </c>
      <c r="E16" s="10">
        <f>SUM(E7:E15)</f>
        <v>288</v>
      </c>
      <c r="F16" s="7">
        <f>SUM(F7:F15)</f>
        <v>91</v>
      </c>
      <c r="G16" s="8">
        <f>SUM(G7:G15)</f>
        <v>5</v>
      </c>
      <c r="H16" s="18"/>
      <c r="I16" s="19">
        <f>SUM(I7:I15)</f>
        <v>96</v>
      </c>
    </row>
    <row r="17" spans="9:9" x14ac:dyDescent="0.25">
      <c r="I17" s="21">
        <f>32*3</f>
        <v>96</v>
      </c>
    </row>
  </sheetData>
  <mergeCells count="5">
    <mergeCell ref="A4:B4"/>
    <mergeCell ref="G4:H4"/>
    <mergeCell ref="A5:A6"/>
    <mergeCell ref="B5:E5"/>
    <mergeCell ref="F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2026-03-05T13:47:18Z</cp:lastPrinted>
  <dcterms:created xsi:type="dcterms:W3CDTF">2026-03-05T12:58:30Z</dcterms:created>
  <dcterms:modified xsi:type="dcterms:W3CDTF">2026-03-05T14:03:27Z</dcterms:modified>
</cp:coreProperties>
</file>