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ешение\"/>
    </mc:Choice>
  </mc:AlternateContent>
  <bookViews>
    <workbookView xWindow="480" yWindow="60" windowWidth="18195" windowHeight="11565" firstSheet="1" activeTab="8"/>
  </bookViews>
  <sheets>
    <sheet name="Добрич" sheetId="1" r:id="rId1"/>
    <sheet name="Добричка" sheetId="2" r:id="rId2"/>
    <sheet name="Балчик" sheetId="3" r:id="rId3"/>
    <sheet name="Ген. Тошево" sheetId="4" r:id="rId4"/>
    <sheet name="Каварна" sheetId="5" r:id="rId5"/>
    <sheet name="Крушари" sheetId="6" r:id="rId6"/>
    <sheet name="Тервел" sheetId="7" r:id="rId7"/>
    <sheet name="Шабла" sheetId="8" r:id="rId8"/>
    <sheet name="ОБЩО" sheetId="9" r:id="rId9"/>
  </sheets>
  <calcPr calcId="162913"/>
</workbook>
</file>

<file path=xl/calcChain.xml><?xml version="1.0" encoding="utf-8"?>
<calcChain xmlns="http://schemas.openxmlformats.org/spreadsheetml/2006/main">
  <c r="Q14" i="9" l="1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B13" i="9"/>
  <c r="Q13" i="9"/>
  <c r="P13" i="9"/>
  <c r="Q12" i="9"/>
  <c r="P12" i="9"/>
  <c r="Q11" i="9"/>
  <c r="P11" i="9"/>
  <c r="Q10" i="9"/>
  <c r="P10" i="9"/>
  <c r="Q9" i="9"/>
  <c r="P9" i="9"/>
  <c r="Q8" i="9"/>
  <c r="P8" i="9"/>
  <c r="Q7" i="9"/>
  <c r="P7" i="9"/>
  <c r="O13" i="9"/>
  <c r="N13" i="9"/>
  <c r="O12" i="9"/>
  <c r="N12" i="9"/>
  <c r="O11" i="9"/>
  <c r="N11" i="9"/>
  <c r="O10" i="9"/>
  <c r="N10" i="9"/>
  <c r="O9" i="9"/>
  <c r="N9" i="9"/>
  <c r="O8" i="9"/>
  <c r="N8" i="9"/>
  <c r="O7" i="9"/>
  <c r="N7" i="9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J6" i="9"/>
  <c r="I13" i="9"/>
  <c r="H13" i="9"/>
  <c r="I12" i="9"/>
  <c r="H12" i="9"/>
  <c r="I11" i="9"/>
  <c r="H11" i="9"/>
  <c r="I10" i="9"/>
  <c r="H10" i="9"/>
  <c r="I9" i="9"/>
  <c r="H9" i="9"/>
  <c r="I8" i="9"/>
  <c r="H8" i="9"/>
  <c r="I7" i="9"/>
  <c r="H7" i="9"/>
  <c r="G13" i="9"/>
  <c r="F13" i="9"/>
  <c r="G12" i="9"/>
  <c r="F12" i="9"/>
  <c r="G11" i="9"/>
  <c r="F11" i="9"/>
  <c r="G10" i="9"/>
  <c r="F10" i="9"/>
  <c r="G9" i="9"/>
  <c r="F9" i="9"/>
  <c r="G8" i="9"/>
  <c r="F8" i="9"/>
  <c r="G7" i="9"/>
  <c r="F7" i="9"/>
  <c r="E13" i="9"/>
  <c r="E12" i="9"/>
  <c r="E11" i="9"/>
  <c r="E10" i="9"/>
  <c r="E9" i="9"/>
  <c r="E8" i="9"/>
  <c r="E7" i="9"/>
  <c r="D13" i="9"/>
  <c r="D12" i="9"/>
  <c r="D11" i="9"/>
  <c r="D10" i="9"/>
  <c r="D9" i="9"/>
  <c r="D8" i="9"/>
  <c r="D7" i="9"/>
  <c r="C13" i="9"/>
  <c r="C12" i="9"/>
  <c r="C11" i="9"/>
  <c r="C10" i="9"/>
  <c r="C9" i="9"/>
  <c r="C8" i="9"/>
  <c r="C7" i="9"/>
  <c r="B12" i="9"/>
  <c r="B11" i="9"/>
  <c r="B10" i="9"/>
  <c r="B9" i="9"/>
  <c r="B8" i="9"/>
  <c r="B7" i="9"/>
  <c r="G8" i="6"/>
  <c r="G8" i="7"/>
  <c r="I4" i="8"/>
  <c r="I4" i="7"/>
  <c r="B13" i="7" s="1"/>
  <c r="C13" i="7" s="1"/>
  <c r="I4" i="6"/>
  <c r="I4" i="5"/>
  <c r="I4" i="4"/>
  <c r="I4" i="2"/>
  <c r="B13" i="2" s="1"/>
  <c r="C13" i="2" s="1"/>
  <c r="I4" i="1"/>
  <c r="B14" i="1" s="1"/>
  <c r="C14" i="1" s="1"/>
  <c r="H15" i="8"/>
  <c r="D15" i="8"/>
  <c r="F14" i="8"/>
  <c r="I14" i="8" s="1"/>
  <c r="B14" i="8"/>
  <c r="E14" i="8" s="1"/>
  <c r="F13" i="8"/>
  <c r="I13" i="8" s="1"/>
  <c r="C13" i="8"/>
  <c r="B13" i="8"/>
  <c r="E13" i="8" s="1"/>
  <c r="F12" i="8"/>
  <c r="I12" i="8" s="1"/>
  <c r="B12" i="8"/>
  <c r="E12" i="8" s="1"/>
  <c r="F11" i="8"/>
  <c r="I11" i="8" s="1"/>
  <c r="C11" i="8"/>
  <c r="B11" i="8"/>
  <c r="E11" i="8" s="1"/>
  <c r="F10" i="8"/>
  <c r="I10" i="8" s="1"/>
  <c r="B10" i="8"/>
  <c r="E10" i="8" s="1"/>
  <c r="F9" i="8"/>
  <c r="I9" i="8" s="1"/>
  <c r="C9" i="8"/>
  <c r="B9" i="8"/>
  <c r="E9" i="8" s="1"/>
  <c r="F8" i="8"/>
  <c r="I8" i="8" s="1"/>
  <c r="B8" i="8"/>
  <c r="E8" i="8" s="1"/>
  <c r="I7" i="8"/>
  <c r="F7" i="8"/>
  <c r="F15" i="8" s="1"/>
  <c r="B7" i="8"/>
  <c r="E7" i="8" s="1"/>
  <c r="H15" i="7"/>
  <c r="D15" i="7"/>
  <c r="G14" i="7"/>
  <c r="F14" i="7"/>
  <c r="I14" i="7" s="1"/>
  <c r="B14" i="7"/>
  <c r="C14" i="7" s="1"/>
  <c r="F13" i="7"/>
  <c r="I13" i="7" s="1"/>
  <c r="G12" i="7"/>
  <c r="F12" i="7"/>
  <c r="I12" i="7" s="1"/>
  <c r="B12" i="7"/>
  <c r="C12" i="7" s="1"/>
  <c r="F11" i="7"/>
  <c r="I11" i="7" s="1"/>
  <c r="G10" i="7"/>
  <c r="F10" i="7"/>
  <c r="I10" i="7" s="1"/>
  <c r="B10" i="7"/>
  <c r="C10" i="7" s="1"/>
  <c r="F9" i="7"/>
  <c r="I9" i="7" s="1"/>
  <c r="F8" i="7"/>
  <c r="I8" i="7" s="1"/>
  <c r="B8" i="7"/>
  <c r="C8" i="7" s="1"/>
  <c r="F7" i="7"/>
  <c r="I7" i="7" s="1"/>
  <c r="B7" i="7"/>
  <c r="E7" i="7" s="1"/>
  <c r="H15" i="6"/>
  <c r="D15" i="6"/>
  <c r="G14" i="6"/>
  <c r="F14" i="6"/>
  <c r="I14" i="6" s="1"/>
  <c r="B14" i="6"/>
  <c r="C14" i="6" s="1"/>
  <c r="G13" i="6"/>
  <c r="F13" i="6"/>
  <c r="I13" i="6" s="1"/>
  <c r="B13" i="6"/>
  <c r="C13" i="6" s="1"/>
  <c r="G12" i="6"/>
  <c r="F12" i="6"/>
  <c r="I12" i="6" s="1"/>
  <c r="B12" i="6"/>
  <c r="C12" i="6" s="1"/>
  <c r="G11" i="6"/>
  <c r="F11" i="6"/>
  <c r="I11" i="6" s="1"/>
  <c r="B11" i="6"/>
  <c r="C11" i="6" s="1"/>
  <c r="G10" i="6"/>
  <c r="F10" i="6"/>
  <c r="I10" i="6" s="1"/>
  <c r="B10" i="6"/>
  <c r="C10" i="6" s="1"/>
  <c r="G9" i="6"/>
  <c r="F9" i="6"/>
  <c r="I9" i="6" s="1"/>
  <c r="B9" i="6"/>
  <c r="C9" i="6" s="1"/>
  <c r="G15" i="6"/>
  <c r="F8" i="6"/>
  <c r="I8" i="6" s="1"/>
  <c r="B8" i="6"/>
  <c r="C8" i="6" s="1"/>
  <c r="F7" i="6"/>
  <c r="I7" i="6" s="1"/>
  <c r="C7" i="6"/>
  <c r="C15" i="6" s="1"/>
  <c r="B7" i="6"/>
  <c r="E7" i="6" s="1"/>
  <c r="H15" i="5"/>
  <c r="D15" i="5"/>
  <c r="G14" i="5"/>
  <c r="F14" i="5"/>
  <c r="I14" i="5" s="1"/>
  <c r="B14" i="5"/>
  <c r="C14" i="5" s="1"/>
  <c r="G13" i="5"/>
  <c r="F13" i="5"/>
  <c r="I13" i="5" s="1"/>
  <c r="B13" i="5"/>
  <c r="C13" i="5" s="1"/>
  <c r="G12" i="5"/>
  <c r="F12" i="5"/>
  <c r="I12" i="5" s="1"/>
  <c r="B12" i="5"/>
  <c r="C12" i="5" s="1"/>
  <c r="G11" i="5"/>
  <c r="F11" i="5"/>
  <c r="I11" i="5" s="1"/>
  <c r="B11" i="5"/>
  <c r="C11" i="5" s="1"/>
  <c r="G10" i="5"/>
  <c r="F10" i="5"/>
  <c r="I10" i="5" s="1"/>
  <c r="B10" i="5"/>
  <c r="C10" i="5" s="1"/>
  <c r="G9" i="5"/>
  <c r="F9" i="5"/>
  <c r="I9" i="5" s="1"/>
  <c r="B9" i="5"/>
  <c r="C9" i="5" s="1"/>
  <c r="G8" i="5"/>
  <c r="G15" i="5" s="1"/>
  <c r="F8" i="5"/>
  <c r="I8" i="5" s="1"/>
  <c r="B8" i="5"/>
  <c r="C8" i="5" s="1"/>
  <c r="F7" i="5"/>
  <c r="I7" i="5" s="1"/>
  <c r="I15" i="5" s="1"/>
  <c r="B7" i="5"/>
  <c r="E7" i="5" s="1"/>
  <c r="H15" i="4"/>
  <c r="D15" i="4"/>
  <c r="G14" i="4"/>
  <c r="F14" i="4"/>
  <c r="I14" i="4" s="1"/>
  <c r="B14" i="4"/>
  <c r="C14" i="4" s="1"/>
  <c r="F13" i="4"/>
  <c r="I13" i="4" s="1"/>
  <c r="B13" i="4"/>
  <c r="C13" i="4" s="1"/>
  <c r="G12" i="4"/>
  <c r="F12" i="4"/>
  <c r="I12" i="4" s="1"/>
  <c r="B12" i="4"/>
  <c r="C12" i="4" s="1"/>
  <c r="F11" i="4"/>
  <c r="I11" i="4" s="1"/>
  <c r="B11" i="4"/>
  <c r="C11" i="4" s="1"/>
  <c r="G10" i="4"/>
  <c r="F10" i="4"/>
  <c r="I10" i="4" s="1"/>
  <c r="B10" i="4"/>
  <c r="C10" i="4" s="1"/>
  <c r="F9" i="4"/>
  <c r="I9" i="4" s="1"/>
  <c r="B9" i="4"/>
  <c r="C9" i="4" s="1"/>
  <c r="G8" i="4"/>
  <c r="F8" i="4"/>
  <c r="I8" i="4" s="1"/>
  <c r="B8" i="4"/>
  <c r="C8" i="4" s="1"/>
  <c r="F7" i="4"/>
  <c r="I7" i="4" s="1"/>
  <c r="C7" i="4"/>
  <c r="C15" i="4" s="1"/>
  <c r="B7" i="4"/>
  <c r="E7" i="4" s="1"/>
  <c r="H15" i="1"/>
  <c r="D15" i="1"/>
  <c r="F14" i="1"/>
  <c r="I14" i="1" s="1"/>
  <c r="F13" i="1"/>
  <c r="I13" i="1" s="1"/>
  <c r="B13" i="1"/>
  <c r="C13" i="1" s="1"/>
  <c r="F12" i="1"/>
  <c r="I12" i="1" s="1"/>
  <c r="F11" i="1"/>
  <c r="I11" i="1" s="1"/>
  <c r="B11" i="1"/>
  <c r="C11" i="1" s="1"/>
  <c r="F10" i="1"/>
  <c r="I10" i="1" s="1"/>
  <c r="F9" i="1"/>
  <c r="I9" i="1" s="1"/>
  <c r="B9" i="1"/>
  <c r="C9" i="1" s="1"/>
  <c r="F8" i="1"/>
  <c r="I8" i="1" s="1"/>
  <c r="F7" i="1"/>
  <c r="I7" i="1" s="1"/>
  <c r="B7" i="1"/>
  <c r="E7" i="1" s="1"/>
  <c r="H15" i="2"/>
  <c r="D15" i="2"/>
  <c r="G14" i="2"/>
  <c r="F14" i="2"/>
  <c r="I14" i="2" s="1"/>
  <c r="B14" i="2"/>
  <c r="C14" i="2" s="1"/>
  <c r="F13" i="2"/>
  <c r="I13" i="2" s="1"/>
  <c r="F12" i="2"/>
  <c r="I12" i="2" s="1"/>
  <c r="F11" i="2"/>
  <c r="I11" i="2" s="1"/>
  <c r="F10" i="2"/>
  <c r="I10" i="2" s="1"/>
  <c r="F9" i="2"/>
  <c r="I9" i="2" s="1"/>
  <c r="F8" i="2"/>
  <c r="I8" i="2" s="1"/>
  <c r="F7" i="2"/>
  <c r="I7" i="2" s="1"/>
  <c r="H15" i="3"/>
  <c r="I14" i="3"/>
  <c r="I13" i="3"/>
  <c r="I12" i="3"/>
  <c r="G14" i="3"/>
  <c r="G13" i="3"/>
  <c r="G12" i="3"/>
  <c r="G11" i="3"/>
  <c r="G10" i="3"/>
  <c r="G9" i="3"/>
  <c r="G8" i="3"/>
  <c r="F14" i="3"/>
  <c r="F13" i="3"/>
  <c r="F12" i="3"/>
  <c r="F11" i="3"/>
  <c r="F10" i="3"/>
  <c r="F9" i="3"/>
  <c r="F8" i="3"/>
  <c r="F7" i="3"/>
  <c r="I4" i="3"/>
  <c r="D15" i="3"/>
  <c r="I15" i="8" l="1"/>
  <c r="I15" i="7"/>
  <c r="B9" i="7"/>
  <c r="C9" i="7" s="1"/>
  <c r="G9" i="7"/>
  <c r="B11" i="7"/>
  <c r="C11" i="7" s="1"/>
  <c r="G11" i="7"/>
  <c r="G13" i="7"/>
  <c r="G9" i="4"/>
  <c r="G11" i="4"/>
  <c r="G15" i="4" s="1"/>
  <c r="G13" i="4"/>
  <c r="B10" i="2"/>
  <c r="C10" i="2" s="1"/>
  <c r="G10" i="2"/>
  <c r="G11" i="2"/>
  <c r="B8" i="2"/>
  <c r="C8" i="2" s="1"/>
  <c r="G8" i="2"/>
  <c r="G9" i="2"/>
  <c r="B12" i="2"/>
  <c r="C12" i="2" s="1"/>
  <c r="G12" i="2"/>
  <c r="G13" i="2"/>
  <c r="G9" i="1"/>
  <c r="G11" i="1"/>
  <c r="G13" i="1"/>
  <c r="C7" i="1"/>
  <c r="C15" i="1" s="1"/>
  <c r="B8" i="1"/>
  <c r="C8" i="1" s="1"/>
  <c r="G8" i="1"/>
  <c r="B10" i="1"/>
  <c r="C10" i="1" s="1"/>
  <c r="G10" i="1"/>
  <c r="B12" i="1"/>
  <c r="C12" i="1" s="1"/>
  <c r="G12" i="1"/>
  <c r="G14" i="1"/>
  <c r="E15" i="8"/>
  <c r="C8" i="8"/>
  <c r="C10" i="8"/>
  <c r="C12" i="8"/>
  <c r="C14" i="8"/>
  <c r="C7" i="7"/>
  <c r="C7" i="5"/>
  <c r="B7" i="2"/>
  <c r="B9" i="2"/>
  <c r="C9" i="2" s="1"/>
  <c r="B11" i="2"/>
  <c r="C11" i="2" s="1"/>
  <c r="C7" i="8"/>
  <c r="G8" i="8"/>
  <c r="G9" i="8"/>
  <c r="G10" i="8"/>
  <c r="G11" i="8"/>
  <c r="G12" i="8"/>
  <c r="G13" i="8"/>
  <c r="G14" i="8"/>
  <c r="B15" i="8"/>
  <c r="E8" i="7"/>
  <c r="E9" i="7"/>
  <c r="E10" i="7"/>
  <c r="E11" i="7"/>
  <c r="E12" i="7"/>
  <c r="E13" i="7"/>
  <c r="E14" i="7"/>
  <c r="B15" i="7"/>
  <c r="F15" i="7"/>
  <c r="I15" i="6"/>
  <c r="E8" i="6"/>
  <c r="E9" i="6"/>
  <c r="E10" i="6"/>
  <c r="E11" i="6"/>
  <c r="E12" i="6"/>
  <c r="E13" i="6"/>
  <c r="E14" i="6"/>
  <c r="B15" i="6"/>
  <c r="F15" i="6"/>
  <c r="C15" i="5"/>
  <c r="E8" i="5"/>
  <c r="E9" i="5"/>
  <c r="E10" i="5"/>
  <c r="E11" i="5"/>
  <c r="E12" i="5"/>
  <c r="E13" i="5"/>
  <c r="E14" i="5"/>
  <c r="B15" i="5"/>
  <c r="F15" i="5"/>
  <c r="I15" i="4"/>
  <c r="E8" i="4"/>
  <c r="E9" i="4"/>
  <c r="E10" i="4"/>
  <c r="E11" i="4"/>
  <c r="E12" i="4"/>
  <c r="E13" i="4"/>
  <c r="E14" i="4"/>
  <c r="B15" i="4"/>
  <c r="F15" i="4"/>
  <c r="I15" i="1"/>
  <c r="E8" i="1"/>
  <c r="E9" i="1"/>
  <c r="E10" i="1"/>
  <c r="E11" i="1"/>
  <c r="E12" i="1"/>
  <c r="E13" i="1"/>
  <c r="E14" i="1"/>
  <c r="B15" i="1"/>
  <c r="F15" i="1"/>
  <c r="I15" i="2"/>
  <c r="E8" i="2"/>
  <c r="E9" i="2"/>
  <c r="E10" i="2"/>
  <c r="E12" i="2"/>
  <c r="E13" i="2"/>
  <c r="E14" i="2"/>
  <c r="F15" i="2"/>
  <c r="G15" i="3"/>
  <c r="P6" i="9"/>
  <c r="N6" i="9"/>
  <c r="L6" i="9"/>
  <c r="H6" i="9"/>
  <c r="I11" i="3"/>
  <c r="I10" i="3"/>
  <c r="I9" i="3"/>
  <c r="I8" i="3"/>
  <c r="C6" i="9"/>
  <c r="B6" i="9"/>
  <c r="C15" i="7" l="1"/>
  <c r="G15" i="7"/>
  <c r="G15" i="2"/>
  <c r="G15" i="1"/>
  <c r="C15" i="8"/>
  <c r="E15" i="7"/>
  <c r="E15" i="6"/>
  <c r="E15" i="5"/>
  <c r="E15" i="4"/>
  <c r="E7" i="2"/>
  <c r="D6" i="9" s="1"/>
  <c r="C7" i="2"/>
  <c r="C15" i="2" s="1"/>
  <c r="B15" i="2"/>
  <c r="E11" i="2"/>
  <c r="E15" i="1"/>
  <c r="G15" i="8"/>
  <c r="B7" i="3"/>
  <c r="E7" i="3" s="1"/>
  <c r="B13" i="3"/>
  <c r="B11" i="3"/>
  <c r="E11" i="3" s="1"/>
  <c r="B9" i="3"/>
  <c r="C9" i="3" s="1"/>
  <c r="B14" i="3"/>
  <c r="E14" i="3" s="1"/>
  <c r="B12" i="3"/>
  <c r="B10" i="3"/>
  <c r="C10" i="3" s="1"/>
  <c r="B8" i="3"/>
  <c r="C8" i="3" s="1"/>
  <c r="F15" i="3"/>
  <c r="E9" i="3"/>
  <c r="E10" i="3"/>
  <c r="I7" i="3"/>
  <c r="E6" i="9"/>
  <c r="E15" i="2" l="1"/>
  <c r="C12" i="3"/>
  <c r="E12" i="3"/>
  <c r="C13" i="3"/>
  <c r="E13" i="3"/>
  <c r="E8" i="3"/>
  <c r="F6" i="9"/>
  <c r="C14" i="3"/>
  <c r="C11" i="3"/>
  <c r="C7" i="3"/>
  <c r="C15" i="3" s="1"/>
  <c r="Q6" i="9"/>
  <c r="O6" i="9"/>
  <c r="M6" i="9"/>
  <c r="K6" i="9"/>
  <c r="I6" i="9"/>
  <c r="I15" i="3"/>
  <c r="G6" i="9"/>
  <c r="B15" i="3"/>
  <c r="E15" i="3" l="1"/>
</calcChain>
</file>

<file path=xl/sharedStrings.xml><?xml version="1.0" encoding="utf-8"?>
<sst xmlns="http://schemas.openxmlformats.org/spreadsheetml/2006/main" count="227" uniqueCount="38">
  <si>
    <t>Членове на СИК</t>
  </si>
  <si>
    <t>В т.ч. ръководство</t>
  </si>
  <si>
    <t>ГЕРБ</t>
  </si>
  <si>
    <t>БСП</t>
  </si>
  <si>
    <t>ДПС</t>
  </si>
  <si>
    <t>Атака</t>
  </si>
  <si>
    <t>СИК 7 члена</t>
  </si>
  <si>
    <t>Добрич</t>
  </si>
  <si>
    <t>Общо:</t>
  </si>
  <si>
    <t>Цяла част</t>
  </si>
  <si>
    <t>Остатък</t>
  </si>
  <si>
    <t>Общо</t>
  </si>
  <si>
    <t>Допълн.</t>
  </si>
  <si>
    <t>ПП</t>
  </si>
  <si>
    <t>Общо членове на СИК</t>
  </si>
  <si>
    <t>Шабла</t>
  </si>
  <si>
    <t>Членове в СИК</t>
  </si>
  <si>
    <t>В т.ч. ръко-водство</t>
  </si>
  <si>
    <t>Добричка</t>
  </si>
  <si>
    <t>Балчик</t>
  </si>
  <si>
    <t>Ген. Тошево</t>
  </si>
  <si>
    <t>Каварна</t>
  </si>
  <si>
    <t>Крушари</t>
  </si>
  <si>
    <t>Тервел</t>
  </si>
  <si>
    <t>РБ</t>
  </si>
  <si>
    <t>ПФ</t>
  </si>
  <si>
    <t>АБВ</t>
  </si>
  <si>
    <t>България БЦ</t>
  </si>
  <si>
    <t>СИК 9 члена</t>
  </si>
  <si>
    <t>КП ПФ</t>
  </si>
  <si>
    <t>КП РБ</t>
  </si>
  <si>
    <t>КП ББЦ</t>
  </si>
  <si>
    <t>КП АБВ</t>
  </si>
  <si>
    <t>ПП ГЕРБ</t>
  </si>
  <si>
    <t>КП БСП-ЛБ</t>
  </si>
  <si>
    <t>ПП ДПС</t>
  </si>
  <si>
    <t>ППАтака</t>
  </si>
  <si>
    <t>Приложение № 1 към Решение № 12 ПВР/НР от 27.09.2016 год. На РИК Добрич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</si>
</sst>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3" xfId="0" applyFont="1" applyBorder="1"/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/>
    <xf numFmtId="0" fontId="0" fillId="0" borderId="24" xfId="0" applyBorder="1"/>
    <xf numFmtId="0" fontId="0" fillId="0" borderId="22" xfId="0" applyBorder="1"/>
    <xf numFmtId="0" fontId="2" fillId="0" borderId="28" xfId="0" applyFont="1" applyBorder="1" applyAlignment="1">
      <alignment horizontal="right"/>
    </xf>
    <xf numFmtId="0" fontId="2" fillId="0" borderId="29" xfId="0" applyFont="1" applyBorder="1"/>
    <xf numFmtId="0" fontId="2" fillId="0" borderId="23" xfId="0" applyFont="1" applyBorder="1"/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13" xfId="0" applyFont="1" applyBorder="1" applyAlignment="1"/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2" fillId="0" borderId="31" xfId="0" applyFont="1" applyBorder="1" applyAlignment="1"/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opLeftCell="A7" workbookViewId="0">
      <selection activeCell="A4" sqref="A4:B4"/>
    </sheetView>
  </sheetViews>
  <sheetFormatPr defaultRowHeight="15" x14ac:dyDescent="0.25"/>
  <cols>
    <col min="1" max="1" width="13" customWidth="1"/>
    <col min="2" max="8" width="11.875" customWidth="1"/>
    <col min="9" max="9" width="12.75" customWidth="1"/>
  </cols>
  <sheetData>
    <row r="3" spans="1:10" ht="15.75" thickBot="1" x14ac:dyDescent="0.3"/>
    <row r="4" spans="1:10" ht="22.5" customHeight="1" thickBot="1" x14ac:dyDescent="0.3">
      <c r="A4" s="55" t="s">
        <v>7</v>
      </c>
      <c r="B4" s="56"/>
      <c r="C4" s="23" t="s">
        <v>6</v>
      </c>
      <c r="D4" s="12">
        <v>5</v>
      </c>
      <c r="E4" s="23" t="s">
        <v>28</v>
      </c>
      <c r="F4" s="12">
        <v>121</v>
      </c>
      <c r="G4" s="57" t="s">
        <v>14</v>
      </c>
      <c r="H4" s="58"/>
      <c r="I4" s="12">
        <f>7*D4+9*F4</f>
        <v>1124</v>
      </c>
      <c r="J4" s="17"/>
    </row>
    <row r="5" spans="1:10" ht="15.75" customHeight="1" x14ac:dyDescent="0.25">
      <c r="A5" s="50" t="s">
        <v>13</v>
      </c>
      <c r="B5" s="52" t="s">
        <v>0</v>
      </c>
      <c r="C5" s="53"/>
      <c r="D5" s="53"/>
      <c r="E5" s="54"/>
      <c r="F5" s="52" t="s">
        <v>1</v>
      </c>
      <c r="G5" s="53"/>
      <c r="H5" s="53"/>
      <c r="I5" s="54"/>
    </row>
    <row r="6" spans="1:10" ht="15.75" thickBot="1" x14ac:dyDescent="0.3">
      <c r="A6" s="51"/>
      <c r="B6" s="24" t="s">
        <v>9</v>
      </c>
      <c r="C6" s="25" t="s">
        <v>10</v>
      </c>
      <c r="D6" s="25" t="s">
        <v>12</v>
      </c>
      <c r="E6" s="26" t="s">
        <v>11</v>
      </c>
      <c r="F6" s="24" t="s">
        <v>9</v>
      </c>
      <c r="G6" s="25" t="s">
        <v>10</v>
      </c>
      <c r="H6" s="25" t="s">
        <v>12</v>
      </c>
      <c r="I6" s="26" t="s">
        <v>11</v>
      </c>
    </row>
    <row r="7" spans="1:10" ht="15.75" x14ac:dyDescent="0.25">
      <c r="A7" s="33" t="s">
        <v>2</v>
      </c>
      <c r="B7" s="10">
        <f>INT(I$4*84/228)</f>
        <v>414</v>
      </c>
      <c r="C7" s="37">
        <f>I$4*84/228-B7</f>
        <v>0.10526315789473983</v>
      </c>
      <c r="D7" s="21"/>
      <c r="E7" s="38">
        <f>B7+D7</f>
        <v>414</v>
      </c>
      <c r="F7" s="21">
        <f>(D$4+F$4)</f>
        <v>126</v>
      </c>
      <c r="G7" s="21">
        <v>0</v>
      </c>
      <c r="H7" s="21"/>
      <c r="I7" s="22">
        <f>F7+H7</f>
        <v>126</v>
      </c>
    </row>
    <row r="8" spans="1:10" ht="15.75" x14ac:dyDescent="0.25">
      <c r="A8" s="13" t="s">
        <v>3</v>
      </c>
      <c r="B8" s="11">
        <f>INT(I$4*38/228)</f>
        <v>187</v>
      </c>
      <c r="C8" s="35">
        <f>I$4*38/228-B8</f>
        <v>0.33333333333334281</v>
      </c>
      <c r="D8" s="15"/>
      <c r="E8" s="36">
        <f t="shared" ref="E8:E14" si="0">B8+D8</f>
        <v>187</v>
      </c>
      <c r="F8" s="15">
        <f>INT(38*2*(D$4+F$4)/144)</f>
        <v>66</v>
      </c>
      <c r="G8" s="35">
        <f>38*2*(D$4+F$4)/144-F8</f>
        <v>0.5</v>
      </c>
      <c r="H8" s="15"/>
      <c r="I8" s="19">
        <f t="shared" ref="I8:I14" si="1">F8+H8</f>
        <v>66</v>
      </c>
    </row>
    <row r="9" spans="1:10" ht="15.75" x14ac:dyDescent="0.25">
      <c r="A9" s="13" t="s">
        <v>4</v>
      </c>
      <c r="B9" s="11">
        <f>INT(I$4*30/228)</f>
        <v>147</v>
      </c>
      <c r="C9" s="35">
        <f>I$4*30/228-B9</f>
        <v>0.89473684210526017</v>
      </c>
      <c r="D9" s="15">
        <v>1</v>
      </c>
      <c r="E9" s="36">
        <f t="shared" si="0"/>
        <v>148</v>
      </c>
      <c r="F9" s="15">
        <f>INT(30*2*(D$4+F$4)/144)</f>
        <v>52</v>
      </c>
      <c r="G9" s="35">
        <f>30*2*(D$4+F$4)/144-F9</f>
        <v>0.5</v>
      </c>
      <c r="H9" s="15">
        <v>1</v>
      </c>
      <c r="I9" s="19">
        <f t="shared" si="1"/>
        <v>53</v>
      </c>
    </row>
    <row r="10" spans="1:10" ht="15.75" x14ac:dyDescent="0.25">
      <c r="A10" s="13" t="s">
        <v>5</v>
      </c>
      <c r="B10" s="11">
        <f>INT(I$4*11/228)</f>
        <v>54</v>
      </c>
      <c r="C10" s="35">
        <f>I$4*11/228-B10</f>
        <v>0.22807017543859587</v>
      </c>
      <c r="D10" s="15"/>
      <c r="E10" s="36">
        <f t="shared" si="0"/>
        <v>54</v>
      </c>
      <c r="F10" s="15">
        <f>INT(11*2*(D$4+F$4)/144)</f>
        <v>19</v>
      </c>
      <c r="G10" s="35">
        <f>11*2*(D$4+F$4)/144-F10</f>
        <v>0.25</v>
      </c>
      <c r="H10" s="15"/>
      <c r="I10" s="19">
        <f t="shared" si="1"/>
        <v>19</v>
      </c>
    </row>
    <row r="11" spans="1:10" ht="15.75" x14ac:dyDescent="0.25">
      <c r="A11" s="13" t="s">
        <v>24</v>
      </c>
      <c r="B11" s="11">
        <f>INT(I$4*23/228)</f>
        <v>113</v>
      </c>
      <c r="C11" s="35">
        <f>I$4*23/228-B11</f>
        <v>0.38596491228069851</v>
      </c>
      <c r="D11" s="15">
        <v>1</v>
      </c>
      <c r="E11" s="36">
        <f t="shared" si="0"/>
        <v>114</v>
      </c>
      <c r="F11" s="15">
        <f>INT(23*2*(D$4+F$4)/144)</f>
        <v>40</v>
      </c>
      <c r="G11" s="35">
        <f>23*2*(D$4+F$4)/144-F11</f>
        <v>0.25</v>
      </c>
      <c r="H11" s="15"/>
      <c r="I11" s="19">
        <f t="shared" si="1"/>
        <v>40</v>
      </c>
    </row>
    <row r="12" spans="1:10" ht="15.75" x14ac:dyDescent="0.25">
      <c r="A12" s="13" t="s">
        <v>25</v>
      </c>
      <c r="B12" s="11">
        <f>INT(I$4*17/228)</f>
        <v>83</v>
      </c>
      <c r="C12" s="35">
        <f>I$4*17/228-B12</f>
        <v>0.80701754385964364</v>
      </c>
      <c r="D12" s="15">
        <v>1</v>
      </c>
      <c r="E12" s="36">
        <f t="shared" si="0"/>
        <v>84</v>
      </c>
      <c r="F12" s="15">
        <f>INT(17*2*(D$4+F$4)/144)</f>
        <v>29</v>
      </c>
      <c r="G12" s="35">
        <f>17*2*(D$4+F$4)/144-F12</f>
        <v>0.75</v>
      </c>
      <c r="H12" s="15">
        <v>1</v>
      </c>
      <c r="I12" s="19">
        <f t="shared" si="1"/>
        <v>30</v>
      </c>
    </row>
    <row r="13" spans="1:10" ht="15.75" x14ac:dyDescent="0.25">
      <c r="A13" s="13" t="s">
        <v>27</v>
      </c>
      <c r="B13" s="11">
        <f>INT(I$4*14/228)</f>
        <v>69</v>
      </c>
      <c r="C13" s="35">
        <f>I$4*14/228-B13</f>
        <v>1.7543859649123306E-2</v>
      </c>
      <c r="D13" s="15"/>
      <c r="E13" s="36">
        <f t="shared" si="0"/>
        <v>69</v>
      </c>
      <c r="F13" s="15">
        <f>INT(14*2*(D$4+F$4)/144)</f>
        <v>24</v>
      </c>
      <c r="G13" s="35">
        <f>14*2*(D$4+F$4)/144-F13</f>
        <v>0.5</v>
      </c>
      <c r="H13" s="15">
        <v>1</v>
      </c>
      <c r="I13" s="19">
        <f t="shared" si="1"/>
        <v>25</v>
      </c>
    </row>
    <row r="14" spans="1:10" ht="16.5" thickBot="1" x14ac:dyDescent="0.3">
      <c r="A14" s="34" t="s">
        <v>26</v>
      </c>
      <c r="B14" s="16">
        <f>INT(I$4*11/228)</f>
        <v>54</v>
      </c>
      <c r="C14" s="39">
        <f>I$4*11/228-B14</f>
        <v>0.22807017543859587</v>
      </c>
      <c r="D14" s="18"/>
      <c r="E14" s="40">
        <f t="shared" si="0"/>
        <v>54</v>
      </c>
      <c r="F14" s="18">
        <f>INT(11*2*(D$4+F$4)/144)</f>
        <v>19</v>
      </c>
      <c r="G14" s="39">
        <f>11*2*(D$4+F$4)/144-F14</f>
        <v>0.25</v>
      </c>
      <c r="H14" s="18"/>
      <c r="I14" s="20">
        <f t="shared" si="1"/>
        <v>19</v>
      </c>
    </row>
    <row r="15" spans="1:10" ht="16.5" thickBot="1" x14ac:dyDescent="0.3">
      <c r="A15" s="32" t="s">
        <v>8</v>
      </c>
      <c r="B15" s="14">
        <f t="shared" ref="B15:I15" si="2">SUM(B7:B14)</f>
        <v>1121</v>
      </c>
      <c r="C15" s="14">
        <f t="shared" si="2"/>
        <v>3</v>
      </c>
      <c r="D15" s="14">
        <f t="shared" si="2"/>
        <v>3</v>
      </c>
      <c r="E15" s="14">
        <f t="shared" si="2"/>
        <v>1124</v>
      </c>
      <c r="F15" s="14">
        <f t="shared" si="2"/>
        <v>375</v>
      </c>
      <c r="G15" s="14">
        <f t="shared" si="2"/>
        <v>3</v>
      </c>
      <c r="H15" s="41">
        <f t="shared" si="2"/>
        <v>3</v>
      </c>
      <c r="I15" s="27">
        <f t="shared" si="2"/>
        <v>378</v>
      </c>
    </row>
    <row r="19" ht="15" customHeight="1" x14ac:dyDescent="0.25"/>
  </sheetData>
  <mergeCells count="5">
    <mergeCell ref="A5:A6"/>
    <mergeCell ref="B5:E5"/>
    <mergeCell ref="F5:I5"/>
    <mergeCell ref="A4:B4"/>
    <mergeCell ref="G4:H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workbookViewId="0">
      <selection activeCell="A4" sqref="A4:B4"/>
    </sheetView>
  </sheetViews>
  <sheetFormatPr defaultRowHeight="15" x14ac:dyDescent="0.25"/>
  <cols>
    <col min="3" max="3" width="11.875" customWidth="1"/>
    <col min="5" max="5" width="11.875" customWidth="1"/>
    <col min="7" max="7" width="10.75" customWidth="1"/>
    <col min="8" max="8" width="11" customWidth="1"/>
  </cols>
  <sheetData>
    <row r="3" spans="1:9" ht="15.75" thickBot="1" x14ac:dyDescent="0.3"/>
    <row r="4" spans="1:9" ht="15.75" thickBot="1" x14ac:dyDescent="0.3">
      <c r="A4" s="55" t="s">
        <v>18</v>
      </c>
      <c r="B4" s="56"/>
      <c r="C4" s="23" t="s">
        <v>6</v>
      </c>
      <c r="D4" s="12">
        <v>52</v>
      </c>
      <c r="E4" s="23" t="s">
        <v>28</v>
      </c>
      <c r="F4" s="12">
        <v>15</v>
      </c>
      <c r="G4" s="57" t="s">
        <v>14</v>
      </c>
      <c r="H4" s="58"/>
      <c r="I4" s="12">
        <f>7*D4+9*F4</f>
        <v>499</v>
      </c>
    </row>
    <row r="5" spans="1:9" x14ac:dyDescent="0.25">
      <c r="A5" s="50" t="s">
        <v>13</v>
      </c>
      <c r="B5" s="52" t="s">
        <v>0</v>
      </c>
      <c r="C5" s="53"/>
      <c r="D5" s="53"/>
      <c r="E5" s="54"/>
      <c r="F5" s="52" t="s">
        <v>1</v>
      </c>
      <c r="G5" s="53"/>
      <c r="H5" s="53"/>
      <c r="I5" s="54"/>
    </row>
    <row r="6" spans="1:9" ht="15.75" thickBot="1" x14ac:dyDescent="0.3">
      <c r="A6" s="51"/>
      <c r="B6" s="24" t="s">
        <v>9</v>
      </c>
      <c r="C6" s="25" t="s">
        <v>10</v>
      </c>
      <c r="D6" s="25" t="s">
        <v>12</v>
      </c>
      <c r="E6" s="26" t="s">
        <v>11</v>
      </c>
      <c r="F6" s="24" t="s">
        <v>9</v>
      </c>
      <c r="G6" s="25" t="s">
        <v>10</v>
      </c>
      <c r="H6" s="25" t="s">
        <v>12</v>
      </c>
      <c r="I6" s="26" t="s">
        <v>11</v>
      </c>
    </row>
    <row r="7" spans="1:9" ht="15.75" x14ac:dyDescent="0.25">
      <c r="A7" s="33" t="s">
        <v>2</v>
      </c>
      <c r="B7" s="10">
        <f>INT(I$4*84/228)</f>
        <v>183</v>
      </c>
      <c r="C7" s="37">
        <f>I$4*84/228-B7</f>
        <v>0.84210526315789025</v>
      </c>
      <c r="D7" s="21">
        <v>1</v>
      </c>
      <c r="E7" s="38">
        <f>B7+D7</f>
        <v>184</v>
      </c>
      <c r="F7" s="21">
        <f>(D$4+F$4)</f>
        <v>67</v>
      </c>
      <c r="G7" s="21">
        <v>0</v>
      </c>
      <c r="H7" s="21"/>
      <c r="I7" s="22">
        <f>F7+H7</f>
        <v>67</v>
      </c>
    </row>
    <row r="8" spans="1:9" ht="15.75" x14ac:dyDescent="0.25">
      <c r="A8" s="13" t="s">
        <v>3</v>
      </c>
      <c r="B8" s="11">
        <f>INT(I$4*38/228)</f>
        <v>83</v>
      </c>
      <c r="C8" s="35">
        <f>I$4*38/228-B8</f>
        <v>0.1666666666666714</v>
      </c>
      <c r="D8" s="15"/>
      <c r="E8" s="36">
        <f t="shared" ref="E8:E14" si="0">B8+D8</f>
        <v>83</v>
      </c>
      <c r="F8" s="15">
        <f>INT(38*2*(D$4+F$4)/144)</f>
        <v>35</v>
      </c>
      <c r="G8" s="43">
        <f>38*2*(D$4+F$4)/144-F8</f>
        <v>0.36111111111111427</v>
      </c>
      <c r="H8" s="15"/>
      <c r="I8" s="19">
        <f t="shared" ref="I8:I14" si="1">F8+H8</f>
        <v>35</v>
      </c>
    </row>
    <row r="9" spans="1:9" ht="15.75" x14ac:dyDescent="0.25">
      <c r="A9" s="13" t="s">
        <v>4</v>
      </c>
      <c r="B9" s="11">
        <f>INT(I$4*30/228)</f>
        <v>65</v>
      </c>
      <c r="C9" s="35">
        <f>I$4*30/228-B9</f>
        <v>0.65789473684210975</v>
      </c>
      <c r="D9" s="15">
        <v>1</v>
      </c>
      <c r="E9" s="36">
        <f t="shared" si="0"/>
        <v>66</v>
      </c>
      <c r="F9" s="15">
        <f>INT(30*2*(D$4+F$4)/144)</f>
        <v>27</v>
      </c>
      <c r="G9" s="43">
        <f>30*2*(D$4+F$4)/144-F9</f>
        <v>0.91666666666666785</v>
      </c>
      <c r="H9" s="15">
        <v>1</v>
      </c>
      <c r="I9" s="19">
        <f t="shared" si="1"/>
        <v>28</v>
      </c>
    </row>
    <row r="10" spans="1:9" ht="15.75" x14ac:dyDescent="0.25">
      <c r="A10" s="13" t="s">
        <v>5</v>
      </c>
      <c r="B10" s="11">
        <f>INT(I$4*11/228)</f>
        <v>24</v>
      </c>
      <c r="C10" s="35">
        <f>I$4*11/228-B10</f>
        <v>7.4561403508770496E-2</v>
      </c>
      <c r="D10" s="15"/>
      <c r="E10" s="36">
        <f t="shared" si="0"/>
        <v>24</v>
      </c>
      <c r="F10" s="15">
        <f>INT(11*2*(D$4+F$4)/144)</f>
        <v>10</v>
      </c>
      <c r="G10" s="43">
        <f>11*2*(D$4+F$4)/144-F10</f>
        <v>0.23611111111111072</v>
      </c>
      <c r="H10" s="15"/>
      <c r="I10" s="19">
        <f t="shared" si="1"/>
        <v>10</v>
      </c>
    </row>
    <row r="11" spans="1:9" ht="15.75" x14ac:dyDescent="0.25">
      <c r="A11" s="13" t="s">
        <v>24</v>
      </c>
      <c r="B11" s="11">
        <f>INT(I$4*23/228)</f>
        <v>50</v>
      </c>
      <c r="C11" s="35">
        <f>I$4*23/228-B11</f>
        <v>0.33771929824561653</v>
      </c>
      <c r="D11" s="15"/>
      <c r="E11" s="36">
        <f t="shared" si="0"/>
        <v>50</v>
      </c>
      <c r="F11" s="15">
        <f>INT(23*2*(D$4+F$4)/144)</f>
        <v>21</v>
      </c>
      <c r="G11" s="43">
        <f>23*2*(D$4+F$4)/144-F11</f>
        <v>0.40277777777777857</v>
      </c>
      <c r="H11" s="15">
        <v>1</v>
      </c>
      <c r="I11" s="19">
        <f t="shared" si="1"/>
        <v>22</v>
      </c>
    </row>
    <row r="12" spans="1:9" ht="15.75" x14ac:dyDescent="0.25">
      <c r="A12" s="13" t="s">
        <v>25</v>
      </c>
      <c r="B12" s="11">
        <f>INT(I$4*17/228)</f>
        <v>37</v>
      </c>
      <c r="C12" s="35">
        <f>I$4*17/228-B12</f>
        <v>0.20614035087719174</v>
      </c>
      <c r="D12" s="15"/>
      <c r="E12" s="36">
        <f t="shared" si="0"/>
        <v>37</v>
      </c>
      <c r="F12" s="15">
        <f>INT(17*2*(D$4+F$4)/144)</f>
        <v>15</v>
      </c>
      <c r="G12" s="43">
        <f>17*2*(D$4+F$4)/144-F12</f>
        <v>0.81944444444444464</v>
      </c>
      <c r="H12" s="15">
        <v>1</v>
      </c>
      <c r="I12" s="19">
        <f t="shared" si="1"/>
        <v>16</v>
      </c>
    </row>
    <row r="13" spans="1:9" ht="15.75" x14ac:dyDescent="0.25">
      <c r="A13" s="13" t="s">
        <v>27</v>
      </c>
      <c r="B13" s="11">
        <f>INT(I$4*14/228)</f>
        <v>30</v>
      </c>
      <c r="C13" s="35">
        <f>I$4*14/228-B13</f>
        <v>0.64035087719298289</v>
      </c>
      <c r="D13" s="15">
        <v>1</v>
      </c>
      <c r="E13" s="36">
        <f t="shared" si="0"/>
        <v>31</v>
      </c>
      <c r="F13" s="15">
        <f>INT(14*2*(D$4+F$4)/144)</f>
        <v>13</v>
      </c>
      <c r="G13" s="43">
        <f>14*2*(D$4+F$4)/144-F13</f>
        <v>2.7777777777778567E-2</v>
      </c>
      <c r="H13" s="15"/>
      <c r="I13" s="19">
        <f t="shared" si="1"/>
        <v>13</v>
      </c>
    </row>
    <row r="14" spans="1:9" ht="16.5" thickBot="1" x14ac:dyDescent="0.3">
      <c r="A14" s="34" t="s">
        <v>26</v>
      </c>
      <c r="B14" s="16">
        <f>INT(I$4*11/228)</f>
        <v>24</v>
      </c>
      <c r="C14" s="39">
        <f>I$4*11/228-B14</f>
        <v>7.4561403508770496E-2</v>
      </c>
      <c r="D14" s="18"/>
      <c r="E14" s="40">
        <f t="shared" si="0"/>
        <v>24</v>
      </c>
      <c r="F14" s="18">
        <f>INT(11*2*(D$4+F$4)/144)</f>
        <v>10</v>
      </c>
      <c r="G14" s="42">
        <f>11*2*(D$4+F$4)/144-F14</f>
        <v>0.23611111111111072</v>
      </c>
      <c r="H14" s="18"/>
      <c r="I14" s="20">
        <f t="shared" si="1"/>
        <v>10</v>
      </c>
    </row>
    <row r="15" spans="1:9" ht="16.5" thickBot="1" x14ac:dyDescent="0.3">
      <c r="A15" s="32" t="s">
        <v>8</v>
      </c>
      <c r="B15" s="14">
        <f t="shared" ref="B15:I15" si="2">SUM(B7:B14)</f>
        <v>496</v>
      </c>
      <c r="C15" s="14">
        <f t="shared" si="2"/>
        <v>3.0000000000000036</v>
      </c>
      <c r="D15" s="14">
        <f t="shared" si="2"/>
        <v>3</v>
      </c>
      <c r="E15" s="14">
        <f t="shared" si="2"/>
        <v>499</v>
      </c>
      <c r="F15" s="14">
        <f t="shared" si="2"/>
        <v>198</v>
      </c>
      <c r="G15" s="14">
        <f t="shared" si="2"/>
        <v>3.0000000000000053</v>
      </c>
      <c r="H15" s="41">
        <f t="shared" si="2"/>
        <v>3</v>
      </c>
      <c r="I15" s="27">
        <f t="shared" si="2"/>
        <v>201</v>
      </c>
    </row>
  </sheetData>
  <mergeCells count="5">
    <mergeCell ref="A4:B4"/>
    <mergeCell ref="G4:H4"/>
    <mergeCell ref="A5:A6"/>
    <mergeCell ref="B5:E5"/>
    <mergeCell ref="F5:I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workbookViewId="0">
      <selection activeCell="A4" sqref="A4:B4"/>
    </sheetView>
  </sheetViews>
  <sheetFormatPr defaultRowHeight="15" x14ac:dyDescent="0.25"/>
  <cols>
    <col min="1" max="1" width="12.75" customWidth="1"/>
    <col min="3" max="3" width="12.875" customWidth="1"/>
    <col min="5" max="5" width="12.625" customWidth="1"/>
    <col min="7" max="7" width="11" customWidth="1"/>
    <col min="8" max="8" width="10.25" customWidth="1"/>
  </cols>
  <sheetData>
    <row r="3" spans="1:9" ht="15.75" thickBot="1" x14ac:dyDescent="0.3"/>
    <row r="4" spans="1:9" ht="15.75" thickBot="1" x14ac:dyDescent="0.3">
      <c r="A4" s="55" t="s">
        <v>19</v>
      </c>
      <c r="B4" s="56"/>
      <c r="C4" s="23" t="s">
        <v>6</v>
      </c>
      <c r="D4" s="12">
        <v>17</v>
      </c>
      <c r="E4" s="23" t="s">
        <v>28</v>
      </c>
      <c r="F4" s="12">
        <v>19</v>
      </c>
      <c r="G4" s="57" t="s">
        <v>14</v>
      </c>
      <c r="H4" s="58"/>
      <c r="I4" s="12">
        <f>7*D4+9*F4</f>
        <v>290</v>
      </c>
    </row>
    <row r="5" spans="1:9" x14ac:dyDescent="0.25">
      <c r="A5" s="50" t="s">
        <v>13</v>
      </c>
      <c r="B5" s="52" t="s">
        <v>0</v>
      </c>
      <c r="C5" s="53"/>
      <c r="D5" s="53"/>
      <c r="E5" s="54"/>
      <c r="F5" s="52" t="s">
        <v>1</v>
      </c>
      <c r="G5" s="53"/>
      <c r="H5" s="53"/>
      <c r="I5" s="54"/>
    </row>
    <row r="6" spans="1:9" ht="15.75" thickBot="1" x14ac:dyDescent="0.3">
      <c r="A6" s="59"/>
      <c r="B6" s="24" t="s">
        <v>9</v>
      </c>
      <c r="C6" s="25" t="s">
        <v>10</v>
      </c>
      <c r="D6" s="25" t="s">
        <v>12</v>
      </c>
      <c r="E6" s="26" t="s">
        <v>11</v>
      </c>
      <c r="F6" s="24" t="s">
        <v>9</v>
      </c>
      <c r="G6" s="25" t="s">
        <v>10</v>
      </c>
      <c r="H6" s="25" t="s">
        <v>12</v>
      </c>
      <c r="I6" s="26" t="s">
        <v>11</v>
      </c>
    </row>
    <row r="7" spans="1:9" ht="15.75" x14ac:dyDescent="0.25">
      <c r="A7" s="33" t="s">
        <v>2</v>
      </c>
      <c r="B7" s="10">
        <f>INT(I$4*84/228)</f>
        <v>106</v>
      </c>
      <c r="C7" s="37">
        <f>I$4*84/228-B7</f>
        <v>0.84210526315789025</v>
      </c>
      <c r="D7" s="21">
        <v>1</v>
      </c>
      <c r="E7" s="38">
        <f>B7+D7</f>
        <v>107</v>
      </c>
      <c r="F7" s="21">
        <f>(D$4+F$4)</f>
        <v>36</v>
      </c>
      <c r="G7" s="21">
        <v>0</v>
      </c>
      <c r="H7" s="21"/>
      <c r="I7" s="22">
        <f>F7+H7</f>
        <v>36</v>
      </c>
    </row>
    <row r="8" spans="1:9" ht="15.75" x14ac:dyDescent="0.25">
      <c r="A8" s="13" t="s">
        <v>3</v>
      </c>
      <c r="B8" s="11">
        <f>INT(I$4*38/228)</f>
        <v>48</v>
      </c>
      <c r="C8" s="35">
        <f>I$4*38/228-B8</f>
        <v>0.3333333333333357</v>
      </c>
      <c r="D8" s="15"/>
      <c r="E8" s="36">
        <f t="shared" ref="E8:E14" si="0">B8+D8</f>
        <v>48</v>
      </c>
      <c r="F8" s="15">
        <f>INT(38*2*(D$4+F$4)/144)</f>
        <v>19</v>
      </c>
      <c r="G8" s="15">
        <f>38*2*(D$4+F$4)/144-F8</f>
        <v>0</v>
      </c>
      <c r="H8" s="15"/>
      <c r="I8" s="19">
        <f t="shared" ref="I8:I14" si="1">F8+H8</f>
        <v>19</v>
      </c>
    </row>
    <row r="9" spans="1:9" ht="15.75" x14ac:dyDescent="0.25">
      <c r="A9" s="13" t="s">
        <v>4</v>
      </c>
      <c r="B9" s="11">
        <f>INT(I$4*30/228)</f>
        <v>38</v>
      </c>
      <c r="C9" s="35">
        <f>I$4*30/228-B9</f>
        <v>0.15789473684210265</v>
      </c>
      <c r="D9" s="15"/>
      <c r="E9" s="36">
        <f t="shared" si="0"/>
        <v>38</v>
      </c>
      <c r="F9" s="15">
        <f>INT(30*2*(D$4+F$4)/144)</f>
        <v>15</v>
      </c>
      <c r="G9" s="15">
        <f>30*2*(D$4+F$4)/144-F9</f>
        <v>0</v>
      </c>
      <c r="H9" s="15"/>
      <c r="I9" s="19">
        <f t="shared" si="1"/>
        <v>15</v>
      </c>
    </row>
    <row r="10" spans="1:9" ht="15.75" x14ac:dyDescent="0.25">
      <c r="A10" s="13" t="s">
        <v>5</v>
      </c>
      <c r="B10" s="11">
        <f>INT(I$4*11/228)</f>
        <v>13</v>
      </c>
      <c r="C10" s="35">
        <f>I$4*11/228-B10</f>
        <v>0.99122807017543835</v>
      </c>
      <c r="D10" s="15">
        <v>1</v>
      </c>
      <c r="E10" s="36">
        <f t="shared" si="0"/>
        <v>14</v>
      </c>
      <c r="F10" s="15">
        <f>INT(11*2*(D$4+F$4)/144)</f>
        <v>5</v>
      </c>
      <c r="G10" s="15">
        <f>11*2*(D$4+F$4)/144-F10</f>
        <v>0.5</v>
      </c>
      <c r="H10" s="15">
        <v>1</v>
      </c>
      <c r="I10" s="19">
        <f t="shared" si="1"/>
        <v>6</v>
      </c>
    </row>
    <row r="11" spans="1:9" ht="15.75" x14ac:dyDescent="0.25">
      <c r="A11" s="13" t="s">
        <v>24</v>
      </c>
      <c r="B11" s="11">
        <f>INT(I$4*23/228)</f>
        <v>29</v>
      </c>
      <c r="C11" s="35">
        <f>I$4*23/228-B11</f>
        <v>0.25438596491228083</v>
      </c>
      <c r="D11" s="15"/>
      <c r="E11" s="36">
        <f t="shared" si="0"/>
        <v>29</v>
      </c>
      <c r="F11" s="15">
        <f>INT(23*2*(D$4+F$4)/144)</f>
        <v>11</v>
      </c>
      <c r="G11" s="15">
        <f>23*2*(D$4+F$4)/144-F11</f>
        <v>0.5</v>
      </c>
      <c r="H11" s="15"/>
      <c r="I11" s="19">
        <f t="shared" si="1"/>
        <v>11</v>
      </c>
    </row>
    <row r="12" spans="1:9" ht="15.75" x14ac:dyDescent="0.25">
      <c r="A12" s="13" t="s">
        <v>25</v>
      </c>
      <c r="B12" s="11">
        <f>INT(I$4*17/228)</f>
        <v>21</v>
      </c>
      <c r="C12" s="35">
        <f>I$4*17/228-B12</f>
        <v>0.62280701754385959</v>
      </c>
      <c r="D12" s="15">
        <v>1</v>
      </c>
      <c r="E12" s="36">
        <f t="shared" si="0"/>
        <v>22</v>
      </c>
      <c r="F12" s="15">
        <f>INT(17*2*(D$4+F$4)/144)</f>
        <v>8</v>
      </c>
      <c r="G12" s="15">
        <f>17*2*(D$4+F$4)/144-F12</f>
        <v>0.5</v>
      </c>
      <c r="H12" s="15"/>
      <c r="I12" s="19">
        <f t="shared" si="1"/>
        <v>8</v>
      </c>
    </row>
    <row r="13" spans="1:9" ht="15.75" x14ac:dyDescent="0.25">
      <c r="A13" s="13" t="s">
        <v>27</v>
      </c>
      <c r="B13" s="11">
        <f>INT(I$4*14/228)</f>
        <v>17</v>
      </c>
      <c r="C13" s="35">
        <f>I$4*14/228-B13</f>
        <v>0.80701754385965074</v>
      </c>
      <c r="D13" s="15">
        <v>1</v>
      </c>
      <c r="E13" s="36">
        <f t="shared" si="0"/>
        <v>18</v>
      </c>
      <c r="F13" s="15">
        <f>INT(14*2*(D$4+F$4)/144)</f>
        <v>7</v>
      </c>
      <c r="G13" s="15">
        <f>14*2*(D$4+F$4)/144-F13</f>
        <v>0</v>
      </c>
      <c r="H13" s="15"/>
      <c r="I13" s="19">
        <f t="shared" si="1"/>
        <v>7</v>
      </c>
    </row>
    <row r="14" spans="1:9" ht="16.5" thickBot="1" x14ac:dyDescent="0.3">
      <c r="A14" s="34" t="s">
        <v>26</v>
      </c>
      <c r="B14" s="16">
        <f>INT(I$4*11/228)</f>
        <v>13</v>
      </c>
      <c r="C14" s="39">
        <f>I$4*11/228-B14</f>
        <v>0.99122807017543835</v>
      </c>
      <c r="D14" s="18">
        <v>1</v>
      </c>
      <c r="E14" s="40">
        <f t="shared" si="0"/>
        <v>14</v>
      </c>
      <c r="F14" s="18">
        <f>INT(11*2*(D$4+F$4)/144)</f>
        <v>5</v>
      </c>
      <c r="G14" s="18">
        <f>11*2*(D$4+F$4)/144-F14</f>
        <v>0.5</v>
      </c>
      <c r="H14" s="18">
        <v>1</v>
      </c>
      <c r="I14" s="20">
        <f t="shared" si="1"/>
        <v>6</v>
      </c>
    </row>
    <row r="15" spans="1:9" ht="16.5" thickBot="1" x14ac:dyDescent="0.3">
      <c r="A15" s="32" t="s">
        <v>8</v>
      </c>
      <c r="B15" s="14">
        <f t="shared" ref="B15:I15" si="2">SUM(B7:B14)</f>
        <v>285</v>
      </c>
      <c r="C15" s="14">
        <f t="shared" si="2"/>
        <v>4.9999999999999964</v>
      </c>
      <c r="D15" s="14">
        <f t="shared" si="2"/>
        <v>5</v>
      </c>
      <c r="E15" s="14">
        <f t="shared" si="2"/>
        <v>290</v>
      </c>
      <c r="F15" s="14">
        <f t="shared" si="2"/>
        <v>106</v>
      </c>
      <c r="G15" s="14">
        <f t="shared" si="2"/>
        <v>2</v>
      </c>
      <c r="H15" s="41">
        <f t="shared" si="2"/>
        <v>2</v>
      </c>
      <c r="I15" s="27">
        <f t="shared" si="2"/>
        <v>108</v>
      </c>
    </row>
  </sheetData>
  <mergeCells count="5">
    <mergeCell ref="A4:B4"/>
    <mergeCell ref="G4:H4"/>
    <mergeCell ref="A5:A6"/>
    <mergeCell ref="B5:E5"/>
    <mergeCell ref="F5:I5"/>
  </mergeCells>
  <pageMargins left="0.7" right="0.7" top="0.75" bottom="0.75" header="0.3" footer="0.3"/>
  <pageSetup paperSize="9" orientation="portrait" horizontalDpi="0" verticalDpi="0" r:id="rId1"/>
  <ignoredErrors>
    <ignoredError sqref="B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workbookViewId="0">
      <selection activeCell="A4" sqref="A4:B4"/>
    </sheetView>
  </sheetViews>
  <sheetFormatPr defaultRowHeight="15" x14ac:dyDescent="0.25"/>
  <cols>
    <col min="3" max="3" width="13.25" customWidth="1"/>
    <col min="5" max="5" width="12.75" customWidth="1"/>
    <col min="7" max="7" width="11.25" customWidth="1"/>
    <col min="8" max="8" width="10.75" customWidth="1"/>
  </cols>
  <sheetData>
    <row r="3" spans="1:9" ht="15.75" thickBot="1" x14ac:dyDescent="0.3"/>
    <row r="4" spans="1:9" ht="15.75" thickBot="1" x14ac:dyDescent="0.3">
      <c r="A4" s="55" t="s">
        <v>20</v>
      </c>
      <c r="B4" s="56"/>
      <c r="C4" s="23" t="s">
        <v>6</v>
      </c>
      <c r="D4" s="12">
        <v>37</v>
      </c>
      <c r="E4" s="23" t="s">
        <v>28</v>
      </c>
      <c r="F4" s="12">
        <v>10</v>
      </c>
      <c r="G4" s="57" t="s">
        <v>14</v>
      </c>
      <c r="H4" s="58"/>
      <c r="I4" s="12">
        <f>7*D4+9*F4</f>
        <v>349</v>
      </c>
    </row>
    <row r="5" spans="1:9" x14ac:dyDescent="0.25">
      <c r="A5" s="50" t="s">
        <v>13</v>
      </c>
      <c r="B5" s="52" t="s">
        <v>0</v>
      </c>
      <c r="C5" s="53"/>
      <c r="D5" s="53"/>
      <c r="E5" s="54"/>
      <c r="F5" s="52" t="s">
        <v>1</v>
      </c>
      <c r="G5" s="53"/>
      <c r="H5" s="53"/>
      <c r="I5" s="54"/>
    </row>
    <row r="6" spans="1:9" ht="15.75" thickBot="1" x14ac:dyDescent="0.3">
      <c r="A6" s="51"/>
      <c r="B6" s="24" t="s">
        <v>9</v>
      </c>
      <c r="C6" s="25" t="s">
        <v>10</v>
      </c>
      <c r="D6" s="25" t="s">
        <v>12</v>
      </c>
      <c r="E6" s="26" t="s">
        <v>11</v>
      </c>
      <c r="F6" s="24" t="s">
        <v>9</v>
      </c>
      <c r="G6" s="25" t="s">
        <v>10</v>
      </c>
      <c r="H6" s="25" t="s">
        <v>12</v>
      </c>
      <c r="I6" s="26" t="s">
        <v>11</v>
      </c>
    </row>
    <row r="7" spans="1:9" ht="15.75" x14ac:dyDescent="0.25">
      <c r="A7" s="33" t="s">
        <v>2</v>
      </c>
      <c r="B7" s="10">
        <f>INT(I$4*84/228)</f>
        <v>128</v>
      </c>
      <c r="C7" s="37">
        <f>I$4*84/228-B7</f>
        <v>0.57894736842104066</v>
      </c>
      <c r="D7" s="21">
        <v>1</v>
      </c>
      <c r="E7" s="38">
        <f>B7+D7</f>
        <v>129</v>
      </c>
      <c r="F7" s="21">
        <f>(D$4+F$4)</f>
        <v>47</v>
      </c>
      <c r="G7" s="21">
        <v>0</v>
      </c>
      <c r="H7" s="21"/>
      <c r="I7" s="22">
        <f>F7+H7</f>
        <v>47</v>
      </c>
    </row>
    <row r="8" spans="1:9" ht="15.75" x14ac:dyDescent="0.25">
      <c r="A8" s="13" t="s">
        <v>3</v>
      </c>
      <c r="B8" s="11">
        <f>INT(I$4*38/228)</f>
        <v>58</v>
      </c>
      <c r="C8" s="35">
        <f>I$4*38/228-B8</f>
        <v>0.1666666666666643</v>
      </c>
      <c r="D8" s="15"/>
      <c r="E8" s="36">
        <f t="shared" ref="E8:E14" si="0">B8+D8</f>
        <v>58</v>
      </c>
      <c r="F8" s="15">
        <f>INT(38*2*(D$4+F$4)/144)</f>
        <v>24</v>
      </c>
      <c r="G8" s="35">
        <f>38*2*(D$4+F$4)/144-F8</f>
        <v>0.80555555555555713</v>
      </c>
      <c r="H8" s="15">
        <v>1</v>
      </c>
      <c r="I8" s="19">
        <f t="shared" ref="I8:I14" si="1">F8+H8</f>
        <v>25</v>
      </c>
    </row>
    <row r="9" spans="1:9" ht="15.75" x14ac:dyDescent="0.25">
      <c r="A9" s="13" t="s">
        <v>4</v>
      </c>
      <c r="B9" s="11">
        <f>INT(I$4*30/228)</f>
        <v>45</v>
      </c>
      <c r="C9" s="35">
        <f>I$4*30/228-B9</f>
        <v>0.92105263157894512</v>
      </c>
      <c r="D9" s="15">
        <v>1</v>
      </c>
      <c r="E9" s="36">
        <f t="shared" si="0"/>
        <v>46</v>
      </c>
      <c r="F9" s="15">
        <f>INT(30*2*(D$4+F$4)/144)</f>
        <v>19</v>
      </c>
      <c r="G9" s="35">
        <f>30*2*(D$4+F$4)/144-F9</f>
        <v>0.58333333333333215</v>
      </c>
      <c r="H9" s="15">
        <v>1</v>
      </c>
      <c r="I9" s="19">
        <f t="shared" si="1"/>
        <v>20</v>
      </c>
    </row>
    <row r="10" spans="1:9" ht="15.75" x14ac:dyDescent="0.25">
      <c r="A10" s="13" t="s">
        <v>5</v>
      </c>
      <c r="B10" s="11">
        <f>INT(I$4*11/228)</f>
        <v>16</v>
      </c>
      <c r="C10" s="35">
        <f>I$4*11/228-B10</f>
        <v>0.83771929824561298</v>
      </c>
      <c r="D10" s="15">
        <v>1</v>
      </c>
      <c r="E10" s="36">
        <f t="shared" si="0"/>
        <v>17</v>
      </c>
      <c r="F10" s="15">
        <f>INT(11*2*(D$4+F$4)/144)</f>
        <v>7</v>
      </c>
      <c r="G10" s="35">
        <f>11*2*(D$4+F$4)/144-F10</f>
        <v>0.18055555555555536</v>
      </c>
      <c r="H10" s="15"/>
      <c r="I10" s="19">
        <f t="shared" si="1"/>
        <v>7</v>
      </c>
    </row>
    <row r="11" spans="1:9" ht="15.75" x14ac:dyDescent="0.25">
      <c r="A11" s="13" t="s">
        <v>24</v>
      </c>
      <c r="B11" s="11">
        <f>INT(I$4*23/228)</f>
        <v>35</v>
      </c>
      <c r="C11" s="35">
        <f>I$4*23/228-B11</f>
        <v>0.20614035087719174</v>
      </c>
      <c r="D11" s="15"/>
      <c r="E11" s="36">
        <f t="shared" si="0"/>
        <v>35</v>
      </c>
      <c r="F11" s="15">
        <f>INT(23*2*(D$4+F$4)/144)</f>
        <v>15</v>
      </c>
      <c r="G11" s="35">
        <f>23*2*(D$4+F$4)/144-F11</f>
        <v>1.3888888888889284E-2</v>
      </c>
      <c r="H11" s="15"/>
      <c r="I11" s="19">
        <f t="shared" si="1"/>
        <v>15</v>
      </c>
    </row>
    <row r="12" spans="1:9" ht="15.75" x14ac:dyDescent="0.25">
      <c r="A12" s="13" t="s">
        <v>25</v>
      </c>
      <c r="B12" s="11">
        <f>INT(I$4*17/228)</f>
        <v>26</v>
      </c>
      <c r="C12" s="35">
        <f>I$4*17/228-B12</f>
        <v>2.1929824561404132E-2</v>
      </c>
      <c r="D12" s="15"/>
      <c r="E12" s="36">
        <f t="shared" si="0"/>
        <v>26</v>
      </c>
      <c r="F12" s="15">
        <f>INT(17*2*(D$4+F$4)/144)</f>
        <v>11</v>
      </c>
      <c r="G12" s="35">
        <f>17*2*(D$4+F$4)/144-F12</f>
        <v>9.7222222222221433E-2</v>
      </c>
      <c r="H12" s="15"/>
      <c r="I12" s="19">
        <f t="shared" si="1"/>
        <v>11</v>
      </c>
    </row>
    <row r="13" spans="1:9" ht="15.75" x14ac:dyDescent="0.25">
      <c r="A13" s="13" t="s">
        <v>27</v>
      </c>
      <c r="B13" s="11">
        <f>INT(I$4*14/228)</f>
        <v>21</v>
      </c>
      <c r="C13" s="35">
        <f>I$4*14/228-B13</f>
        <v>0.42982456140351033</v>
      </c>
      <c r="D13" s="15"/>
      <c r="E13" s="36">
        <f t="shared" si="0"/>
        <v>21</v>
      </c>
      <c r="F13" s="15">
        <f>INT(14*2*(D$4+F$4)/144)</f>
        <v>9</v>
      </c>
      <c r="G13" s="35">
        <f>14*2*(D$4+F$4)/144-F13</f>
        <v>0.13888888888888928</v>
      </c>
      <c r="H13" s="15"/>
      <c r="I13" s="19">
        <f t="shared" si="1"/>
        <v>9</v>
      </c>
    </row>
    <row r="14" spans="1:9" ht="16.5" thickBot="1" x14ac:dyDescent="0.3">
      <c r="A14" s="34" t="s">
        <v>26</v>
      </c>
      <c r="B14" s="16">
        <f>INT(I$4*11/228)</f>
        <v>16</v>
      </c>
      <c r="C14" s="39">
        <f>I$4*11/228-B14</f>
        <v>0.83771929824561298</v>
      </c>
      <c r="D14" s="18">
        <v>1</v>
      </c>
      <c r="E14" s="40">
        <f t="shared" si="0"/>
        <v>17</v>
      </c>
      <c r="F14" s="18">
        <f>INT(11*2*(D$4+F$4)/144)</f>
        <v>7</v>
      </c>
      <c r="G14" s="39">
        <f>11*2*(D$4+F$4)/144-F14</f>
        <v>0.18055555555555536</v>
      </c>
      <c r="H14" s="18"/>
      <c r="I14" s="20">
        <f t="shared" si="1"/>
        <v>7</v>
      </c>
    </row>
    <row r="15" spans="1:9" ht="16.5" thickBot="1" x14ac:dyDescent="0.3">
      <c r="A15" s="32" t="s">
        <v>8</v>
      </c>
      <c r="B15" s="14">
        <f t="shared" ref="B15:I15" si="2">SUM(B7:B14)</f>
        <v>345</v>
      </c>
      <c r="C15" s="14">
        <f t="shared" si="2"/>
        <v>3.9999999999999822</v>
      </c>
      <c r="D15" s="14">
        <f t="shared" si="2"/>
        <v>4</v>
      </c>
      <c r="E15" s="14">
        <f t="shared" si="2"/>
        <v>349</v>
      </c>
      <c r="F15" s="14">
        <f t="shared" si="2"/>
        <v>139</v>
      </c>
      <c r="G15" s="14">
        <f t="shared" si="2"/>
        <v>2</v>
      </c>
      <c r="H15" s="41">
        <f t="shared" si="2"/>
        <v>2</v>
      </c>
      <c r="I15" s="27">
        <f t="shared" si="2"/>
        <v>141</v>
      </c>
    </row>
  </sheetData>
  <mergeCells count="5">
    <mergeCell ref="A4:B4"/>
    <mergeCell ref="G4:H4"/>
    <mergeCell ref="A5:A6"/>
    <mergeCell ref="B5:E5"/>
    <mergeCell ref="F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workbookViewId="0">
      <selection activeCell="A4" sqref="A4:B4"/>
    </sheetView>
  </sheetViews>
  <sheetFormatPr defaultRowHeight="15" x14ac:dyDescent="0.25"/>
  <cols>
    <col min="3" max="3" width="12.25" customWidth="1"/>
    <col min="5" max="5" width="12.375" customWidth="1"/>
    <col min="7" max="7" width="11.25" customWidth="1"/>
    <col min="8" max="8" width="11.125" customWidth="1"/>
  </cols>
  <sheetData>
    <row r="3" spans="1:9" ht="15.75" thickBot="1" x14ac:dyDescent="0.3"/>
    <row r="4" spans="1:9" ht="15.75" thickBot="1" x14ac:dyDescent="0.3">
      <c r="A4" s="55" t="s">
        <v>21</v>
      </c>
      <c r="B4" s="56"/>
      <c r="C4" s="23" t="s">
        <v>6</v>
      </c>
      <c r="D4" s="12">
        <v>18</v>
      </c>
      <c r="E4" s="23" t="s">
        <v>28</v>
      </c>
      <c r="F4" s="12">
        <v>16</v>
      </c>
      <c r="G4" s="57" t="s">
        <v>14</v>
      </c>
      <c r="H4" s="58"/>
      <c r="I4" s="12">
        <f>7*D4+9*F4</f>
        <v>270</v>
      </c>
    </row>
    <row r="5" spans="1:9" x14ac:dyDescent="0.25">
      <c r="A5" s="50" t="s">
        <v>13</v>
      </c>
      <c r="B5" s="52" t="s">
        <v>0</v>
      </c>
      <c r="C5" s="53"/>
      <c r="D5" s="53"/>
      <c r="E5" s="54"/>
      <c r="F5" s="52" t="s">
        <v>1</v>
      </c>
      <c r="G5" s="53"/>
      <c r="H5" s="53"/>
      <c r="I5" s="54"/>
    </row>
    <row r="6" spans="1:9" ht="15.75" thickBot="1" x14ac:dyDescent="0.3">
      <c r="A6" s="51"/>
      <c r="B6" s="24" t="s">
        <v>9</v>
      </c>
      <c r="C6" s="25" t="s">
        <v>10</v>
      </c>
      <c r="D6" s="25" t="s">
        <v>12</v>
      </c>
      <c r="E6" s="26" t="s">
        <v>11</v>
      </c>
      <c r="F6" s="24" t="s">
        <v>9</v>
      </c>
      <c r="G6" s="25" t="s">
        <v>10</v>
      </c>
      <c r="H6" s="25" t="s">
        <v>12</v>
      </c>
      <c r="I6" s="26" t="s">
        <v>11</v>
      </c>
    </row>
    <row r="7" spans="1:9" ht="15.75" x14ac:dyDescent="0.25">
      <c r="A7" s="33" t="s">
        <v>2</v>
      </c>
      <c r="B7" s="10">
        <f>INT(I$4*84/228)</f>
        <v>99</v>
      </c>
      <c r="C7" s="37">
        <f>I$4*84/228-B7</f>
        <v>0.47368421052631504</v>
      </c>
      <c r="D7" s="21"/>
      <c r="E7" s="38">
        <f>B7+D7</f>
        <v>99</v>
      </c>
      <c r="F7" s="21">
        <f>(D$4+F$4)</f>
        <v>34</v>
      </c>
      <c r="G7" s="21">
        <v>0</v>
      </c>
      <c r="H7" s="21"/>
      <c r="I7" s="22">
        <f>F7+H7</f>
        <v>34</v>
      </c>
    </row>
    <row r="8" spans="1:9" ht="15.75" x14ac:dyDescent="0.25">
      <c r="A8" s="13" t="s">
        <v>3</v>
      </c>
      <c r="B8" s="11">
        <f>INT(I$4*38/228)</f>
        <v>45</v>
      </c>
      <c r="C8" s="35">
        <f>I$4*38/228-B8</f>
        <v>0</v>
      </c>
      <c r="D8" s="15"/>
      <c r="E8" s="36">
        <f t="shared" ref="E8:E14" si="0">B8+D8</f>
        <v>45</v>
      </c>
      <c r="F8" s="15">
        <f>INT(38*2*(D$4+F$4)/144)</f>
        <v>17</v>
      </c>
      <c r="G8" s="35">
        <f>38*2*(D$4+F$4)/144-F8</f>
        <v>0.94444444444444287</v>
      </c>
      <c r="H8" s="15">
        <v>1</v>
      </c>
      <c r="I8" s="19">
        <f t="shared" ref="I8:I14" si="1">F8+H8</f>
        <v>18</v>
      </c>
    </row>
    <row r="9" spans="1:9" ht="15.75" x14ac:dyDescent="0.25">
      <c r="A9" s="13" t="s">
        <v>4</v>
      </c>
      <c r="B9" s="11">
        <f>INT(I$4*30/228)</f>
        <v>35</v>
      </c>
      <c r="C9" s="35">
        <f>I$4*30/228-B9</f>
        <v>0.52631578947368496</v>
      </c>
      <c r="D9" s="15">
        <v>1</v>
      </c>
      <c r="E9" s="36">
        <f t="shared" si="0"/>
        <v>36</v>
      </c>
      <c r="F9" s="15">
        <f>INT(30*2*(D$4+F$4)/144)</f>
        <v>14</v>
      </c>
      <c r="G9" s="35">
        <f>30*2*(D$4+F$4)/144-F9</f>
        <v>0.16666666666666607</v>
      </c>
      <c r="H9" s="15"/>
      <c r="I9" s="19">
        <f t="shared" si="1"/>
        <v>14</v>
      </c>
    </row>
    <row r="10" spans="1:9" ht="15.75" x14ac:dyDescent="0.25">
      <c r="A10" s="13" t="s">
        <v>5</v>
      </c>
      <c r="B10" s="11">
        <f>INT(I$4*11/228)</f>
        <v>13</v>
      </c>
      <c r="C10" s="35">
        <f>I$4*11/228-B10</f>
        <v>2.6315789473684958E-2</v>
      </c>
      <c r="D10" s="15"/>
      <c r="E10" s="36">
        <f t="shared" si="0"/>
        <v>13</v>
      </c>
      <c r="F10" s="15">
        <f>INT(11*2*(D$4+F$4)/144)</f>
        <v>5</v>
      </c>
      <c r="G10" s="35">
        <f>11*2*(D$4+F$4)/144-F10</f>
        <v>0.19444444444444464</v>
      </c>
      <c r="H10" s="15"/>
      <c r="I10" s="19">
        <f t="shared" si="1"/>
        <v>5</v>
      </c>
    </row>
    <row r="11" spans="1:9" ht="15.75" x14ac:dyDescent="0.25">
      <c r="A11" s="13" t="s">
        <v>24</v>
      </c>
      <c r="B11" s="11">
        <f>INT(I$4*23/228)</f>
        <v>27</v>
      </c>
      <c r="C11" s="35">
        <f>I$4*23/228-B11</f>
        <v>0.23684210526315752</v>
      </c>
      <c r="D11" s="15"/>
      <c r="E11" s="36">
        <f t="shared" si="0"/>
        <v>27</v>
      </c>
      <c r="F11" s="15">
        <f>INT(23*2*(D$4+F$4)/144)</f>
        <v>10</v>
      </c>
      <c r="G11" s="35">
        <f>23*2*(D$4+F$4)/144-F11</f>
        <v>0.86111111111111072</v>
      </c>
      <c r="H11" s="15">
        <v>1</v>
      </c>
      <c r="I11" s="19">
        <f t="shared" si="1"/>
        <v>11</v>
      </c>
    </row>
    <row r="12" spans="1:9" ht="15.75" x14ac:dyDescent="0.25">
      <c r="A12" s="13" t="s">
        <v>25</v>
      </c>
      <c r="B12" s="11">
        <f>INT(I$4*17/228)</f>
        <v>20</v>
      </c>
      <c r="C12" s="35">
        <f>I$4*17/228-B12</f>
        <v>0.13157894736842124</v>
      </c>
      <c r="D12" s="15"/>
      <c r="E12" s="36">
        <f t="shared" si="0"/>
        <v>20</v>
      </c>
      <c r="F12" s="15">
        <f>INT(17*2*(D$4+F$4)/144)</f>
        <v>8</v>
      </c>
      <c r="G12" s="35">
        <f>17*2*(D$4+F$4)/144-F12</f>
        <v>2.7777777777778567E-2</v>
      </c>
      <c r="H12" s="15"/>
      <c r="I12" s="19">
        <f t="shared" si="1"/>
        <v>8</v>
      </c>
    </row>
    <row r="13" spans="1:9" ht="15.75" x14ac:dyDescent="0.25">
      <c r="A13" s="13" t="s">
        <v>27</v>
      </c>
      <c r="B13" s="11">
        <f>INT(I$4*14/228)</f>
        <v>16</v>
      </c>
      <c r="C13" s="35">
        <f>I$4*14/228-B13</f>
        <v>0.57894736842105132</v>
      </c>
      <c r="D13" s="15">
        <v>1</v>
      </c>
      <c r="E13" s="36">
        <f t="shared" si="0"/>
        <v>17</v>
      </c>
      <c r="F13" s="15">
        <f>INT(14*2*(D$4+F$4)/144)</f>
        <v>6</v>
      </c>
      <c r="G13" s="35">
        <f>14*2*(D$4+F$4)/144-F13</f>
        <v>0.61111111111111072</v>
      </c>
      <c r="H13" s="15">
        <v>1</v>
      </c>
      <c r="I13" s="19">
        <f t="shared" si="1"/>
        <v>7</v>
      </c>
    </row>
    <row r="14" spans="1:9" ht="16.5" thickBot="1" x14ac:dyDescent="0.3">
      <c r="A14" s="34" t="s">
        <v>26</v>
      </c>
      <c r="B14" s="16">
        <f>INT(I$4*11/228)</f>
        <v>13</v>
      </c>
      <c r="C14" s="39">
        <f>I$4*11/228-B14</f>
        <v>2.6315789473684958E-2</v>
      </c>
      <c r="D14" s="18"/>
      <c r="E14" s="40">
        <f t="shared" si="0"/>
        <v>13</v>
      </c>
      <c r="F14" s="18">
        <f>INT(11*2*(D$4+F$4)/144)</f>
        <v>5</v>
      </c>
      <c r="G14" s="39">
        <f>11*2*(D$4+F$4)/144-F14</f>
        <v>0.19444444444444464</v>
      </c>
      <c r="H14" s="18"/>
      <c r="I14" s="20">
        <f t="shared" si="1"/>
        <v>5</v>
      </c>
    </row>
    <row r="15" spans="1:9" ht="16.5" thickBot="1" x14ac:dyDescent="0.3">
      <c r="A15" s="32" t="s">
        <v>8</v>
      </c>
      <c r="B15" s="14">
        <f t="shared" ref="B15:I15" si="2">SUM(B7:B14)</f>
        <v>268</v>
      </c>
      <c r="C15" s="14">
        <f t="shared" si="2"/>
        <v>2</v>
      </c>
      <c r="D15" s="14">
        <f t="shared" si="2"/>
        <v>2</v>
      </c>
      <c r="E15" s="14">
        <f t="shared" si="2"/>
        <v>270</v>
      </c>
      <c r="F15" s="14">
        <f t="shared" si="2"/>
        <v>99</v>
      </c>
      <c r="G15" s="14">
        <f t="shared" si="2"/>
        <v>2.9999999999999982</v>
      </c>
      <c r="H15" s="41">
        <f t="shared" si="2"/>
        <v>3</v>
      </c>
      <c r="I15" s="27">
        <f t="shared" si="2"/>
        <v>102</v>
      </c>
    </row>
  </sheetData>
  <mergeCells count="5">
    <mergeCell ref="A4:B4"/>
    <mergeCell ref="G4:H4"/>
    <mergeCell ref="A5:A6"/>
    <mergeCell ref="B5:E5"/>
    <mergeCell ref="F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workbookViewId="0">
      <selection activeCell="H14" sqref="H14"/>
    </sheetView>
  </sheetViews>
  <sheetFormatPr defaultRowHeight="15" x14ac:dyDescent="0.25"/>
  <cols>
    <col min="3" max="3" width="12.375" customWidth="1"/>
    <col min="5" max="5" width="12.75" customWidth="1"/>
    <col min="7" max="7" width="11.75" customWidth="1"/>
    <col min="8" max="8" width="11.375" customWidth="1"/>
  </cols>
  <sheetData>
    <row r="3" spans="1:9" ht="15.75" thickBot="1" x14ac:dyDescent="0.3"/>
    <row r="4" spans="1:9" ht="15.75" thickBot="1" x14ac:dyDescent="0.3">
      <c r="A4" s="55" t="s">
        <v>22</v>
      </c>
      <c r="B4" s="56"/>
      <c r="C4" s="23" t="s">
        <v>6</v>
      </c>
      <c r="D4" s="12">
        <v>13</v>
      </c>
      <c r="E4" s="23" t="s">
        <v>28</v>
      </c>
      <c r="F4" s="12">
        <v>4</v>
      </c>
      <c r="G4" s="57" t="s">
        <v>14</v>
      </c>
      <c r="H4" s="58"/>
      <c r="I4" s="12">
        <f>7*D4+9*F4</f>
        <v>127</v>
      </c>
    </row>
    <row r="5" spans="1:9" x14ac:dyDescent="0.25">
      <c r="A5" s="50" t="s">
        <v>13</v>
      </c>
      <c r="B5" s="52" t="s">
        <v>0</v>
      </c>
      <c r="C5" s="53"/>
      <c r="D5" s="53"/>
      <c r="E5" s="54"/>
      <c r="F5" s="52" t="s">
        <v>1</v>
      </c>
      <c r="G5" s="53"/>
      <c r="H5" s="53"/>
      <c r="I5" s="54"/>
    </row>
    <row r="6" spans="1:9" ht="15.75" thickBot="1" x14ac:dyDescent="0.3">
      <c r="A6" s="51"/>
      <c r="B6" s="24" t="s">
        <v>9</v>
      </c>
      <c r="C6" s="25" t="s">
        <v>10</v>
      </c>
      <c r="D6" s="25" t="s">
        <v>12</v>
      </c>
      <c r="E6" s="26" t="s">
        <v>11</v>
      </c>
      <c r="F6" s="24" t="s">
        <v>9</v>
      </c>
      <c r="G6" s="25" t="s">
        <v>10</v>
      </c>
      <c r="H6" s="25" t="s">
        <v>12</v>
      </c>
      <c r="I6" s="26" t="s">
        <v>11</v>
      </c>
    </row>
    <row r="7" spans="1:9" ht="15.75" x14ac:dyDescent="0.25">
      <c r="A7" s="33" t="s">
        <v>2</v>
      </c>
      <c r="B7" s="10">
        <f>INT(I$4*84/228)</f>
        <v>46</v>
      </c>
      <c r="C7" s="37">
        <f>I$4*84/228-B7</f>
        <v>0.78947368421052744</v>
      </c>
      <c r="D7" s="21">
        <v>1</v>
      </c>
      <c r="E7" s="38">
        <f>B7+D7</f>
        <v>47</v>
      </c>
      <c r="F7" s="21">
        <f>(D$4+F$4)</f>
        <v>17</v>
      </c>
      <c r="G7" s="21">
        <v>0</v>
      </c>
      <c r="H7" s="21"/>
      <c r="I7" s="22">
        <f>F7+H7</f>
        <v>17</v>
      </c>
    </row>
    <row r="8" spans="1:9" ht="15.75" x14ac:dyDescent="0.25">
      <c r="A8" s="13" t="s">
        <v>3</v>
      </c>
      <c r="B8" s="11">
        <f>INT(I$4*38/228)</f>
        <v>21</v>
      </c>
      <c r="C8" s="35">
        <f>I$4*38/228-B8</f>
        <v>0.16666666666666785</v>
      </c>
      <c r="D8" s="15"/>
      <c r="E8" s="36">
        <f t="shared" ref="E8:E14" si="0">B8+D8</f>
        <v>21</v>
      </c>
      <c r="F8" s="15">
        <f>INT(38*2*(D$4+F$4)/144)</f>
        <v>8</v>
      </c>
      <c r="G8" s="35">
        <f>38*2*(D$4+F$4)/144-F8</f>
        <v>0.97222222222222143</v>
      </c>
      <c r="H8" s="15">
        <v>1</v>
      </c>
      <c r="I8" s="19">
        <f t="shared" ref="I8:I14" si="1">F8+H8</f>
        <v>9</v>
      </c>
    </row>
    <row r="9" spans="1:9" ht="15.75" x14ac:dyDescent="0.25">
      <c r="A9" s="13" t="s">
        <v>4</v>
      </c>
      <c r="B9" s="11">
        <f>INT(I$4*30/228)</f>
        <v>16</v>
      </c>
      <c r="C9" s="35">
        <f>I$4*30/228-B9</f>
        <v>0.71052631578947256</v>
      </c>
      <c r="D9" s="15">
        <v>1</v>
      </c>
      <c r="E9" s="36">
        <f t="shared" si="0"/>
        <v>17</v>
      </c>
      <c r="F9" s="15">
        <f>INT(30*2*(D$4+F$4)/144)</f>
        <v>7</v>
      </c>
      <c r="G9" s="35">
        <f>30*2*(D$4+F$4)/144-F9</f>
        <v>8.3333333333333037E-2</v>
      </c>
      <c r="H9" s="15"/>
      <c r="I9" s="19">
        <f t="shared" si="1"/>
        <v>7</v>
      </c>
    </row>
    <row r="10" spans="1:9" ht="15.75" x14ac:dyDescent="0.25">
      <c r="A10" s="13" t="s">
        <v>5</v>
      </c>
      <c r="B10" s="11">
        <f>INT(I$4*11/228)</f>
        <v>6</v>
      </c>
      <c r="C10" s="35">
        <f>I$4*11/228-B10</f>
        <v>0.12719298245614041</v>
      </c>
      <c r="D10" s="15"/>
      <c r="E10" s="36">
        <f t="shared" si="0"/>
        <v>6</v>
      </c>
      <c r="F10" s="15">
        <f>INT(11*2*(D$4+F$4)/144)</f>
        <v>2</v>
      </c>
      <c r="G10" s="35">
        <f>11*2*(D$4+F$4)/144-F10</f>
        <v>0.59722222222222232</v>
      </c>
      <c r="H10" s="15">
        <v>1</v>
      </c>
      <c r="I10" s="19">
        <f t="shared" si="1"/>
        <v>3</v>
      </c>
    </row>
    <row r="11" spans="1:9" ht="15.75" x14ac:dyDescent="0.25">
      <c r="A11" s="13" t="s">
        <v>24</v>
      </c>
      <c r="B11" s="11">
        <f>INT(I$4*23/228)</f>
        <v>12</v>
      </c>
      <c r="C11" s="35">
        <f>I$4*23/228-B11</f>
        <v>0.81140350877192979</v>
      </c>
      <c r="D11" s="15">
        <v>1</v>
      </c>
      <c r="E11" s="36">
        <f t="shared" si="0"/>
        <v>13</v>
      </c>
      <c r="F11" s="15">
        <f>INT(23*2*(D$4+F$4)/144)</f>
        <v>5</v>
      </c>
      <c r="G11" s="35">
        <f>23*2*(D$4+F$4)/144-F11</f>
        <v>0.43055555555555536</v>
      </c>
      <c r="H11" s="15"/>
      <c r="I11" s="19">
        <f t="shared" si="1"/>
        <v>5</v>
      </c>
    </row>
    <row r="12" spans="1:9" ht="15.75" x14ac:dyDescent="0.25">
      <c r="A12" s="13" t="s">
        <v>25</v>
      </c>
      <c r="B12" s="11">
        <f>INT(I$4*17/228)</f>
        <v>9</v>
      </c>
      <c r="C12" s="35">
        <f>I$4*17/228-B12</f>
        <v>0.46929824561403422</v>
      </c>
      <c r="D12" s="15"/>
      <c r="E12" s="36">
        <f t="shared" si="0"/>
        <v>9</v>
      </c>
      <c r="F12" s="15">
        <f>INT(17*2*(D$4+F$4)/144)</f>
        <v>4</v>
      </c>
      <c r="G12" s="35">
        <f>17*2*(D$4+F$4)/144-F12</f>
        <v>1.3888888888889284E-2</v>
      </c>
      <c r="H12" s="15"/>
      <c r="I12" s="19">
        <f t="shared" si="1"/>
        <v>4</v>
      </c>
    </row>
    <row r="13" spans="1:9" ht="15.75" x14ac:dyDescent="0.25">
      <c r="A13" s="13" t="s">
        <v>27</v>
      </c>
      <c r="B13" s="11">
        <f>INT(I$4*14/228)</f>
        <v>7</v>
      </c>
      <c r="C13" s="35">
        <f>I$4*14/228-B13</f>
        <v>0.79824561403508731</v>
      </c>
      <c r="D13" s="15">
        <v>1</v>
      </c>
      <c r="E13" s="36">
        <f t="shared" si="0"/>
        <v>8</v>
      </c>
      <c r="F13" s="15">
        <f>INT(14*2*(D$4+F$4)/144)</f>
        <v>3</v>
      </c>
      <c r="G13" s="35">
        <f>14*2*(D$4+F$4)/144-F13</f>
        <v>0.30555555555555536</v>
      </c>
      <c r="H13" s="15"/>
      <c r="I13" s="19">
        <f t="shared" si="1"/>
        <v>3</v>
      </c>
    </row>
    <row r="14" spans="1:9" ht="16.5" thickBot="1" x14ac:dyDescent="0.3">
      <c r="A14" s="34" t="s">
        <v>26</v>
      </c>
      <c r="B14" s="16">
        <f>INT(I$4*11/228)</f>
        <v>6</v>
      </c>
      <c r="C14" s="39">
        <f>I$4*11/228-B14</f>
        <v>0.12719298245614041</v>
      </c>
      <c r="D14" s="18"/>
      <c r="E14" s="40">
        <f t="shared" si="0"/>
        <v>6</v>
      </c>
      <c r="F14" s="18">
        <f>INT(11*2*(D$4+F$4)/144)</f>
        <v>2</v>
      </c>
      <c r="G14" s="39">
        <f>11*2*(D$4+F$4)/144-F14</f>
        <v>0.59722222222222232</v>
      </c>
      <c r="H14" s="18">
        <v>1</v>
      </c>
      <c r="I14" s="20">
        <f t="shared" si="1"/>
        <v>3</v>
      </c>
    </row>
    <row r="15" spans="1:9" ht="16.5" thickBot="1" x14ac:dyDescent="0.3">
      <c r="A15" s="32" t="s">
        <v>8</v>
      </c>
      <c r="B15" s="14">
        <f t="shared" ref="B15:I15" si="2">SUM(B7:B14)</f>
        <v>123</v>
      </c>
      <c r="C15" s="14">
        <f t="shared" si="2"/>
        <v>4</v>
      </c>
      <c r="D15" s="14">
        <f t="shared" si="2"/>
        <v>4</v>
      </c>
      <c r="E15" s="14">
        <f t="shared" si="2"/>
        <v>127</v>
      </c>
      <c r="F15" s="14">
        <f t="shared" si="2"/>
        <v>48</v>
      </c>
      <c r="G15" s="14">
        <f t="shared" si="2"/>
        <v>2.9999999999999991</v>
      </c>
      <c r="H15" s="41">
        <f t="shared" si="2"/>
        <v>3</v>
      </c>
      <c r="I15" s="27">
        <f t="shared" si="2"/>
        <v>51</v>
      </c>
    </row>
  </sheetData>
  <mergeCells count="5">
    <mergeCell ref="A4:B4"/>
    <mergeCell ref="G4:H4"/>
    <mergeCell ref="A5:A6"/>
    <mergeCell ref="B5:E5"/>
    <mergeCell ref="F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workbookViewId="0">
      <selection activeCell="H11" sqref="H11"/>
    </sheetView>
  </sheetViews>
  <sheetFormatPr defaultRowHeight="15" x14ac:dyDescent="0.25"/>
  <cols>
    <col min="3" max="3" width="12" customWidth="1"/>
    <col min="5" max="5" width="12.625" customWidth="1"/>
    <col min="7" max="7" width="11.875" customWidth="1"/>
    <col min="8" max="8" width="10" customWidth="1"/>
  </cols>
  <sheetData>
    <row r="3" spans="1:9" ht="15.75" thickBot="1" x14ac:dyDescent="0.3"/>
    <row r="4" spans="1:9" ht="15.75" thickBot="1" x14ac:dyDescent="0.3">
      <c r="A4" s="55" t="s">
        <v>23</v>
      </c>
      <c r="B4" s="56"/>
      <c r="C4" s="23" t="s">
        <v>6</v>
      </c>
      <c r="D4" s="12">
        <v>14</v>
      </c>
      <c r="E4" s="23" t="s">
        <v>28</v>
      </c>
      <c r="F4" s="12">
        <v>18</v>
      </c>
      <c r="G4" s="57" t="s">
        <v>14</v>
      </c>
      <c r="H4" s="58"/>
      <c r="I4" s="12">
        <f>7*D4+9*F4</f>
        <v>260</v>
      </c>
    </row>
    <row r="5" spans="1:9" x14ac:dyDescent="0.25">
      <c r="A5" s="50" t="s">
        <v>13</v>
      </c>
      <c r="B5" s="52" t="s">
        <v>0</v>
      </c>
      <c r="C5" s="53"/>
      <c r="D5" s="53"/>
      <c r="E5" s="54"/>
      <c r="F5" s="52" t="s">
        <v>1</v>
      </c>
      <c r="G5" s="53"/>
      <c r="H5" s="53"/>
      <c r="I5" s="54"/>
    </row>
    <row r="6" spans="1:9" ht="15.75" thickBot="1" x14ac:dyDescent="0.3">
      <c r="A6" s="51"/>
      <c r="B6" s="24" t="s">
        <v>9</v>
      </c>
      <c r="C6" s="25" t="s">
        <v>10</v>
      </c>
      <c r="D6" s="25" t="s">
        <v>12</v>
      </c>
      <c r="E6" s="26" t="s">
        <v>11</v>
      </c>
      <c r="F6" s="24" t="s">
        <v>9</v>
      </c>
      <c r="G6" s="25" t="s">
        <v>10</v>
      </c>
      <c r="H6" s="25" t="s">
        <v>12</v>
      </c>
      <c r="I6" s="26" t="s">
        <v>11</v>
      </c>
    </row>
    <row r="7" spans="1:9" ht="15.75" x14ac:dyDescent="0.25">
      <c r="A7" s="33" t="s">
        <v>2</v>
      </c>
      <c r="B7" s="10">
        <f>INT(I$4*84/228)</f>
        <v>95</v>
      </c>
      <c r="C7" s="37">
        <f>I$4*84/228-B7</f>
        <v>0.78947368421052033</v>
      </c>
      <c r="D7" s="21">
        <v>1</v>
      </c>
      <c r="E7" s="38">
        <f>B7+D7</f>
        <v>96</v>
      </c>
      <c r="F7" s="21">
        <f>(D$4+F$4)</f>
        <v>32</v>
      </c>
      <c r="G7" s="21">
        <v>0</v>
      </c>
      <c r="H7" s="21"/>
      <c r="I7" s="22">
        <f>F7+H7</f>
        <v>32</v>
      </c>
    </row>
    <row r="8" spans="1:9" ht="15.75" x14ac:dyDescent="0.25">
      <c r="A8" s="13" t="s">
        <v>3</v>
      </c>
      <c r="B8" s="11">
        <f>INT(I$4*38/228)</f>
        <v>43</v>
      </c>
      <c r="C8" s="35">
        <f>I$4*38/228-B8</f>
        <v>0.3333333333333357</v>
      </c>
      <c r="D8" s="15"/>
      <c r="E8" s="36">
        <f t="shared" ref="E8:E14" si="0">B8+D8</f>
        <v>43</v>
      </c>
      <c r="F8" s="15">
        <f>INT(38*2*(D$4+F$4)/144)</f>
        <v>16</v>
      </c>
      <c r="G8" s="35">
        <f>38*2*(D$4+F$4)/144-F8</f>
        <v>0.88888888888888928</v>
      </c>
      <c r="H8" s="15">
        <v>1</v>
      </c>
      <c r="I8" s="19">
        <f t="shared" ref="I8:I14" si="1">F8+H8</f>
        <v>17</v>
      </c>
    </row>
    <row r="9" spans="1:9" ht="15.75" x14ac:dyDescent="0.25">
      <c r="A9" s="13" t="s">
        <v>4</v>
      </c>
      <c r="B9" s="11">
        <f>INT(I$4*30/228)</f>
        <v>34</v>
      </c>
      <c r="C9" s="35">
        <f>I$4*30/228-B9</f>
        <v>0.21052631578947256</v>
      </c>
      <c r="D9" s="15"/>
      <c r="E9" s="36">
        <f t="shared" si="0"/>
        <v>34</v>
      </c>
      <c r="F9" s="15">
        <f>INT(30*2*(D$4+F$4)/144)</f>
        <v>13</v>
      </c>
      <c r="G9" s="35">
        <f>30*2*(D$4+F$4)/144-F9</f>
        <v>0.33333333333333393</v>
      </c>
      <c r="H9" s="15"/>
      <c r="I9" s="19">
        <f t="shared" si="1"/>
        <v>13</v>
      </c>
    </row>
    <row r="10" spans="1:9" ht="15.75" x14ac:dyDescent="0.25">
      <c r="A10" s="13" t="s">
        <v>5</v>
      </c>
      <c r="B10" s="11">
        <f>INT(I$4*11/228)</f>
        <v>12</v>
      </c>
      <c r="C10" s="35">
        <f>I$4*11/228-B10</f>
        <v>0.54385964912280649</v>
      </c>
      <c r="D10" s="15">
        <v>1</v>
      </c>
      <c r="E10" s="36">
        <f t="shared" si="0"/>
        <v>13</v>
      </c>
      <c r="F10" s="15">
        <f>INT(11*2*(D$4+F$4)/144)</f>
        <v>4</v>
      </c>
      <c r="G10" s="35">
        <f>11*2*(D$4+F$4)/144-F10</f>
        <v>0.88888888888888928</v>
      </c>
      <c r="H10" s="15">
        <v>1</v>
      </c>
      <c r="I10" s="19">
        <f t="shared" si="1"/>
        <v>5</v>
      </c>
    </row>
    <row r="11" spans="1:9" ht="15.75" x14ac:dyDescent="0.25">
      <c r="A11" s="13" t="s">
        <v>24</v>
      </c>
      <c r="B11" s="11">
        <f>INT(I$4*23/228)</f>
        <v>26</v>
      </c>
      <c r="C11" s="35">
        <f>I$4*23/228-B11</f>
        <v>0.22807017543859587</v>
      </c>
      <c r="D11" s="15"/>
      <c r="E11" s="36">
        <f t="shared" si="0"/>
        <v>26</v>
      </c>
      <c r="F11" s="15">
        <f>INT(23*2*(D$4+F$4)/144)</f>
        <v>10</v>
      </c>
      <c r="G11" s="35">
        <f>23*2*(D$4+F$4)/144-F11</f>
        <v>0.22222222222222143</v>
      </c>
      <c r="H11" s="15"/>
      <c r="I11" s="19">
        <f t="shared" si="1"/>
        <v>10</v>
      </c>
    </row>
    <row r="12" spans="1:9" ht="15.75" x14ac:dyDescent="0.25">
      <c r="A12" s="13" t="s">
        <v>25</v>
      </c>
      <c r="B12" s="11">
        <f>INT(I$4*17/228)</f>
        <v>19</v>
      </c>
      <c r="C12" s="35">
        <f>I$4*17/228-B12</f>
        <v>0.38596491228070207</v>
      </c>
      <c r="D12" s="15"/>
      <c r="E12" s="36">
        <f t="shared" si="0"/>
        <v>19</v>
      </c>
      <c r="F12" s="15">
        <f>INT(17*2*(D$4+F$4)/144)</f>
        <v>7</v>
      </c>
      <c r="G12" s="35">
        <f>17*2*(D$4+F$4)/144-F12</f>
        <v>0.55555555555555536</v>
      </c>
      <c r="H12" s="15">
        <v>1</v>
      </c>
      <c r="I12" s="19">
        <f t="shared" si="1"/>
        <v>8</v>
      </c>
    </row>
    <row r="13" spans="1:9" ht="15.75" x14ac:dyDescent="0.25">
      <c r="A13" s="13" t="s">
        <v>27</v>
      </c>
      <c r="B13" s="11">
        <f>INT(I$4*14/228)</f>
        <v>15</v>
      </c>
      <c r="C13" s="35">
        <f>I$4*14/228-B13</f>
        <v>0.96491228070175517</v>
      </c>
      <c r="D13" s="15">
        <v>1</v>
      </c>
      <c r="E13" s="36">
        <f t="shared" si="0"/>
        <v>16</v>
      </c>
      <c r="F13" s="15">
        <f>INT(14*2*(D$4+F$4)/144)</f>
        <v>6</v>
      </c>
      <c r="G13" s="35">
        <f>14*2*(D$4+F$4)/144-F13</f>
        <v>0.22222222222222232</v>
      </c>
      <c r="H13" s="15"/>
      <c r="I13" s="19">
        <f t="shared" si="1"/>
        <v>6</v>
      </c>
    </row>
    <row r="14" spans="1:9" ht="16.5" thickBot="1" x14ac:dyDescent="0.3">
      <c r="A14" s="34" t="s">
        <v>26</v>
      </c>
      <c r="B14" s="16">
        <f>INT(I$4*11/228)</f>
        <v>12</v>
      </c>
      <c r="C14" s="39">
        <f>I$4*11/228-B14</f>
        <v>0.54385964912280649</v>
      </c>
      <c r="D14" s="18">
        <v>1</v>
      </c>
      <c r="E14" s="40">
        <f t="shared" si="0"/>
        <v>13</v>
      </c>
      <c r="F14" s="18">
        <f>INT(11*2*(D$4+F$4)/144)</f>
        <v>4</v>
      </c>
      <c r="G14" s="39">
        <f>11*2*(D$4+F$4)/144-F14</f>
        <v>0.88888888888888928</v>
      </c>
      <c r="H14" s="18">
        <v>1</v>
      </c>
      <c r="I14" s="20">
        <f t="shared" si="1"/>
        <v>5</v>
      </c>
    </row>
    <row r="15" spans="1:9" ht="16.5" thickBot="1" x14ac:dyDescent="0.3">
      <c r="A15" s="32" t="s">
        <v>8</v>
      </c>
      <c r="B15" s="14">
        <f t="shared" ref="B15:I15" si="2">SUM(B7:B14)</f>
        <v>256</v>
      </c>
      <c r="C15" s="14">
        <f t="shared" si="2"/>
        <v>3.9999999999999947</v>
      </c>
      <c r="D15" s="14">
        <f t="shared" si="2"/>
        <v>4</v>
      </c>
      <c r="E15" s="14">
        <f t="shared" si="2"/>
        <v>260</v>
      </c>
      <c r="F15" s="14">
        <f t="shared" si="2"/>
        <v>92</v>
      </c>
      <c r="G15" s="14">
        <f t="shared" si="2"/>
        <v>4.0000000000000009</v>
      </c>
      <c r="H15" s="41">
        <f t="shared" si="2"/>
        <v>4</v>
      </c>
      <c r="I15" s="27">
        <f t="shared" si="2"/>
        <v>96</v>
      </c>
    </row>
  </sheetData>
  <mergeCells count="5">
    <mergeCell ref="A4:B4"/>
    <mergeCell ref="G4:H4"/>
    <mergeCell ref="A5:A6"/>
    <mergeCell ref="B5:E5"/>
    <mergeCell ref="F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workbookViewId="0">
      <selection activeCell="E24" sqref="E24"/>
    </sheetView>
  </sheetViews>
  <sheetFormatPr defaultRowHeight="15" x14ac:dyDescent="0.25"/>
  <cols>
    <col min="2" max="2" width="10.75" customWidth="1"/>
    <col min="3" max="3" width="12.875" customWidth="1"/>
    <col min="5" max="5" width="12" customWidth="1"/>
    <col min="6" max="6" width="10.875" customWidth="1"/>
    <col min="7" max="7" width="10.75" customWidth="1"/>
    <col min="8" max="8" width="10.25" customWidth="1"/>
  </cols>
  <sheetData>
    <row r="3" spans="1:9" ht="15.75" thickBot="1" x14ac:dyDescent="0.3"/>
    <row r="4" spans="1:9" ht="15.75" thickBot="1" x14ac:dyDescent="0.3">
      <c r="A4" s="55" t="s">
        <v>15</v>
      </c>
      <c r="B4" s="56"/>
      <c r="C4" s="23" t="s">
        <v>6</v>
      </c>
      <c r="D4" s="12">
        <v>12</v>
      </c>
      <c r="E4" s="23" t="s">
        <v>28</v>
      </c>
      <c r="F4" s="12">
        <v>4</v>
      </c>
      <c r="G4" s="57" t="s">
        <v>14</v>
      </c>
      <c r="H4" s="58"/>
      <c r="I4" s="12">
        <f>7*D4+9*F4</f>
        <v>120</v>
      </c>
    </row>
    <row r="5" spans="1:9" ht="15" customHeight="1" x14ac:dyDescent="0.25">
      <c r="A5" s="50" t="s">
        <v>13</v>
      </c>
      <c r="B5" s="52" t="s">
        <v>0</v>
      </c>
      <c r="C5" s="53"/>
      <c r="D5" s="53"/>
      <c r="E5" s="54"/>
      <c r="F5" s="52" t="s">
        <v>1</v>
      </c>
      <c r="G5" s="53"/>
      <c r="H5" s="53"/>
      <c r="I5" s="54"/>
    </row>
    <row r="6" spans="1:9" ht="20.25" customHeight="1" thickBot="1" x14ac:dyDescent="0.3">
      <c r="A6" s="51"/>
      <c r="B6" s="24" t="s">
        <v>9</v>
      </c>
      <c r="C6" s="25" t="s">
        <v>10</v>
      </c>
      <c r="D6" s="25" t="s">
        <v>12</v>
      </c>
      <c r="E6" s="26" t="s">
        <v>11</v>
      </c>
      <c r="F6" s="24" t="s">
        <v>9</v>
      </c>
      <c r="G6" s="25" t="s">
        <v>10</v>
      </c>
      <c r="H6" s="25" t="s">
        <v>12</v>
      </c>
      <c r="I6" s="26" t="s">
        <v>11</v>
      </c>
    </row>
    <row r="7" spans="1:9" ht="15.75" x14ac:dyDescent="0.25">
      <c r="A7" s="33" t="s">
        <v>2</v>
      </c>
      <c r="B7" s="10">
        <f>INT(I$4*84/228)</f>
        <v>44</v>
      </c>
      <c r="C7" s="37">
        <f>I$4*84/228-B7</f>
        <v>0.21052631578947256</v>
      </c>
      <c r="D7" s="21"/>
      <c r="E7" s="38">
        <f>B7+D7</f>
        <v>44</v>
      </c>
      <c r="F7" s="21">
        <f>(D$4+F$4)</f>
        <v>16</v>
      </c>
      <c r="G7" s="21">
        <v>0</v>
      </c>
      <c r="H7" s="21"/>
      <c r="I7" s="22">
        <f>F7+H7</f>
        <v>16</v>
      </c>
    </row>
    <row r="8" spans="1:9" ht="15.75" x14ac:dyDescent="0.25">
      <c r="A8" s="13" t="s">
        <v>3</v>
      </c>
      <c r="B8" s="11">
        <f>INT(I$4*38/228)</f>
        <v>20</v>
      </c>
      <c r="C8" s="35">
        <f>I$4*38/228-B8</f>
        <v>0</v>
      </c>
      <c r="D8" s="15"/>
      <c r="E8" s="36">
        <f t="shared" ref="E8:E14" si="0">B8+D8</f>
        <v>20</v>
      </c>
      <c r="F8" s="15">
        <f>INT(38*2*(D$4+F$4)/144)</f>
        <v>8</v>
      </c>
      <c r="G8" s="35">
        <f>38*2*(D$4+F$4)/144-F8</f>
        <v>0.44444444444444464</v>
      </c>
      <c r="H8" s="15"/>
      <c r="I8" s="19">
        <f t="shared" ref="I8:I14" si="1">F8+H8</f>
        <v>8</v>
      </c>
    </row>
    <row r="9" spans="1:9" ht="15.75" x14ac:dyDescent="0.25">
      <c r="A9" s="13" t="s">
        <v>4</v>
      </c>
      <c r="B9" s="11">
        <f>INT(I$4*30/228)</f>
        <v>15</v>
      </c>
      <c r="C9" s="35">
        <f>I$4*30/228-B9</f>
        <v>0.78947368421052566</v>
      </c>
      <c r="D9" s="15">
        <v>1</v>
      </c>
      <c r="E9" s="36">
        <f t="shared" si="0"/>
        <v>16</v>
      </c>
      <c r="F9" s="15">
        <f>INT(30*2*(D$4+F$4)/144)</f>
        <v>6</v>
      </c>
      <c r="G9" s="35">
        <f>30*2*(D$4+F$4)/144-F9</f>
        <v>0.66666666666666696</v>
      </c>
      <c r="H9" s="15">
        <v>1</v>
      </c>
      <c r="I9" s="19">
        <f t="shared" si="1"/>
        <v>7</v>
      </c>
    </row>
    <row r="10" spans="1:9" ht="15.75" x14ac:dyDescent="0.25">
      <c r="A10" s="13" t="s">
        <v>5</v>
      </c>
      <c r="B10" s="11">
        <f>INT(I$4*11/228)</f>
        <v>5</v>
      </c>
      <c r="C10" s="35">
        <f>I$4*11/228-B10</f>
        <v>0.78947368421052655</v>
      </c>
      <c r="D10" s="15">
        <v>1</v>
      </c>
      <c r="E10" s="36">
        <f t="shared" si="0"/>
        <v>6</v>
      </c>
      <c r="F10" s="15">
        <f>INT(11*2*(D$4+F$4)/144)</f>
        <v>2</v>
      </c>
      <c r="G10" s="35">
        <f>11*2*(D$4+F$4)/144-F10</f>
        <v>0.44444444444444464</v>
      </c>
      <c r="H10" s="15"/>
      <c r="I10" s="19">
        <f t="shared" si="1"/>
        <v>2</v>
      </c>
    </row>
    <row r="11" spans="1:9" ht="15.75" x14ac:dyDescent="0.25">
      <c r="A11" s="13" t="s">
        <v>24</v>
      </c>
      <c r="B11" s="11">
        <f>INT(I$4*23/228)</f>
        <v>12</v>
      </c>
      <c r="C11" s="35">
        <f>I$4*23/228-B11</f>
        <v>0.10526315789473628</v>
      </c>
      <c r="D11" s="15"/>
      <c r="E11" s="36">
        <f t="shared" si="0"/>
        <v>12</v>
      </c>
      <c r="F11" s="15">
        <f>INT(23*2*(D$4+F$4)/144)</f>
        <v>5</v>
      </c>
      <c r="G11" s="35">
        <f>23*2*(D$4+F$4)/144-F11</f>
        <v>0.11111111111111072</v>
      </c>
      <c r="H11" s="15"/>
      <c r="I11" s="19">
        <f t="shared" si="1"/>
        <v>5</v>
      </c>
    </row>
    <row r="12" spans="1:9" ht="15.75" x14ac:dyDescent="0.25">
      <c r="A12" s="13" t="s">
        <v>25</v>
      </c>
      <c r="B12" s="11">
        <f>INT(I$4*17/228)</f>
        <v>8</v>
      </c>
      <c r="C12" s="35">
        <f>I$4*17/228-B12</f>
        <v>0.94736842105263186</v>
      </c>
      <c r="D12" s="15">
        <v>1</v>
      </c>
      <c r="E12" s="36">
        <f t="shared" si="0"/>
        <v>9</v>
      </c>
      <c r="F12" s="15">
        <f>INT(17*2*(D$4+F$4)/144)</f>
        <v>3</v>
      </c>
      <c r="G12" s="35">
        <f>17*2*(D$4+F$4)/144-F12</f>
        <v>0.77777777777777768</v>
      </c>
      <c r="H12" s="15">
        <v>1</v>
      </c>
      <c r="I12" s="19">
        <f t="shared" si="1"/>
        <v>4</v>
      </c>
    </row>
    <row r="13" spans="1:9" ht="15.75" x14ac:dyDescent="0.25">
      <c r="A13" s="13" t="s">
        <v>27</v>
      </c>
      <c r="B13" s="11">
        <f>INT(I$4*14/228)</f>
        <v>7</v>
      </c>
      <c r="C13" s="35">
        <f>I$4*14/228-B13</f>
        <v>0.36842105263157876</v>
      </c>
      <c r="D13" s="15"/>
      <c r="E13" s="36">
        <f t="shared" si="0"/>
        <v>7</v>
      </c>
      <c r="F13" s="15">
        <f>INT(14*2*(D$4+F$4)/144)</f>
        <v>3</v>
      </c>
      <c r="G13" s="35">
        <f>14*2*(D$4+F$4)/144-F13</f>
        <v>0.11111111111111116</v>
      </c>
      <c r="H13" s="15"/>
      <c r="I13" s="19">
        <f t="shared" si="1"/>
        <v>3</v>
      </c>
    </row>
    <row r="14" spans="1:9" ht="16.5" thickBot="1" x14ac:dyDescent="0.3">
      <c r="A14" s="34" t="s">
        <v>26</v>
      </c>
      <c r="B14" s="16">
        <f>INT(I$4*11/228)</f>
        <v>5</v>
      </c>
      <c r="C14" s="39">
        <f>I$4*11/228-B14</f>
        <v>0.78947368421052655</v>
      </c>
      <c r="D14" s="18">
        <v>1</v>
      </c>
      <c r="E14" s="40">
        <f t="shared" si="0"/>
        <v>6</v>
      </c>
      <c r="F14" s="18">
        <f>INT(11*2*(D$4+F$4)/144)</f>
        <v>2</v>
      </c>
      <c r="G14" s="39">
        <f>11*2*(D$4+F$4)/144-F14</f>
        <v>0.44444444444444464</v>
      </c>
      <c r="H14" s="18">
        <v>1</v>
      </c>
      <c r="I14" s="20">
        <f t="shared" si="1"/>
        <v>3</v>
      </c>
    </row>
    <row r="15" spans="1:9" ht="16.5" thickBot="1" x14ac:dyDescent="0.3">
      <c r="A15" s="32" t="s">
        <v>8</v>
      </c>
      <c r="B15" s="14">
        <f t="shared" ref="B15:I15" si="2">SUM(B7:B14)</f>
        <v>116</v>
      </c>
      <c r="C15" s="14">
        <f t="shared" si="2"/>
        <v>3.9999999999999982</v>
      </c>
      <c r="D15" s="14">
        <f t="shared" si="2"/>
        <v>4</v>
      </c>
      <c r="E15" s="14">
        <f t="shared" si="2"/>
        <v>120</v>
      </c>
      <c r="F15" s="14">
        <f t="shared" si="2"/>
        <v>45</v>
      </c>
      <c r="G15" s="14">
        <f t="shared" si="2"/>
        <v>3.0000000000000004</v>
      </c>
      <c r="H15" s="41">
        <f t="shared" si="2"/>
        <v>3</v>
      </c>
      <c r="I15" s="27">
        <f t="shared" si="2"/>
        <v>48</v>
      </c>
    </row>
  </sheetData>
  <mergeCells count="5">
    <mergeCell ref="A4:B4"/>
    <mergeCell ref="G4:H4"/>
    <mergeCell ref="A5:A6"/>
    <mergeCell ref="B5:E5"/>
    <mergeCell ref="F5:I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"/>
  <sheetViews>
    <sheetView tabSelected="1" workbookViewId="0">
      <selection activeCell="A2" sqref="A2:Q17"/>
    </sheetView>
  </sheetViews>
  <sheetFormatPr defaultRowHeight="15" x14ac:dyDescent="0.25"/>
  <cols>
    <col min="1" max="1" width="11.625" style="28" customWidth="1"/>
    <col min="2" max="2" width="8.625" customWidth="1"/>
    <col min="3" max="3" width="8.25" customWidth="1"/>
    <col min="4" max="4" width="7.75" customWidth="1"/>
    <col min="5" max="5" width="8.125" customWidth="1"/>
    <col min="6" max="6" width="8.25" customWidth="1"/>
    <col min="7" max="7" width="7.5" customWidth="1"/>
    <col min="8" max="8" width="7.625" customWidth="1"/>
    <col min="9" max="9" width="8.125" customWidth="1"/>
    <col min="10" max="10" width="7.625" customWidth="1"/>
    <col min="11" max="11" width="8.125" customWidth="1"/>
    <col min="12" max="12" width="7.625" customWidth="1"/>
    <col min="13" max="13" width="8.25" customWidth="1"/>
    <col min="14" max="14" width="7.875" customWidth="1"/>
    <col min="15" max="15" width="8.25" customWidth="1"/>
    <col min="16" max="16" width="7.75" customWidth="1"/>
    <col min="17" max="17" width="8.25" customWidth="1"/>
  </cols>
  <sheetData>
    <row r="2" spans="1:17" x14ac:dyDescent="0.25">
      <c r="B2" t="s">
        <v>37</v>
      </c>
    </row>
    <row r="3" spans="1:17" ht="15.75" thickBot="1" x14ac:dyDescent="0.3"/>
    <row r="4" spans="1:17" x14ac:dyDescent="0.25">
      <c r="A4" s="62" t="s">
        <v>13</v>
      </c>
      <c r="B4" s="64" t="s">
        <v>7</v>
      </c>
      <c r="C4" s="61"/>
      <c r="D4" s="65" t="s">
        <v>18</v>
      </c>
      <c r="E4" s="60"/>
      <c r="F4" s="60" t="s">
        <v>19</v>
      </c>
      <c r="G4" s="60"/>
      <c r="H4" s="60" t="s">
        <v>20</v>
      </c>
      <c r="I4" s="60"/>
      <c r="J4" s="60" t="s">
        <v>21</v>
      </c>
      <c r="K4" s="60"/>
      <c r="L4" s="60" t="s">
        <v>22</v>
      </c>
      <c r="M4" s="60"/>
      <c r="N4" s="60" t="s">
        <v>23</v>
      </c>
      <c r="O4" s="60"/>
      <c r="P4" s="60" t="s">
        <v>15</v>
      </c>
      <c r="Q4" s="61"/>
    </row>
    <row r="5" spans="1:17" ht="45.75" thickBot="1" x14ac:dyDescent="0.3">
      <c r="A5" s="63"/>
      <c r="B5" s="24" t="s">
        <v>16</v>
      </c>
      <c r="C5" s="26" t="s">
        <v>17</v>
      </c>
      <c r="D5" s="48" t="s">
        <v>16</v>
      </c>
      <c r="E5" s="25" t="s">
        <v>17</v>
      </c>
      <c r="F5" s="25" t="s">
        <v>16</v>
      </c>
      <c r="G5" s="25" t="s">
        <v>17</v>
      </c>
      <c r="H5" s="25" t="s">
        <v>16</v>
      </c>
      <c r="I5" s="25" t="s">
        <v>17</v>
      </c>
      <c r="J5" s="25" t="s">
        <v>16</v>
      </c>
      <c r="K5" s="25" t="s">
        <v>17</v>
      </c>
      <c r="L5" s="25" t="s">
        <v>16</v>
      </c>
      <c r="M5" s="25" t="s">
        <v>17</v>
      </c>
      <c r="N5" s="25" t="s">
        <v>16</v>
      </c>
      <c r="O5" s="25" t="s">
        <v>17</v>
      </c>
      <c r="P5" s="25" t="s">
        <v>16</v>
      </c>
      <c r="Q5" s="26" t="s">
        <v>17</v>
      </c>
    </row>
    <row r="6" spans="1:17" ht="15.75" x14ac:dyDescent="0.25">
      <c r="A6" s="45" t="s">
        <v>33</v>
      </c>
      <c r="B6" s="2">
        <f>Добрич!E7</f>
        <v>414</v>
      </c>
      <c r="C6" s="29">
        <f>Добрич!I7</f>
        <v>126</v>
      </c>
      <c r="D6" s="29">
        <f>Добричка!E7</f>
        <v>184</v>
      </c>
      <c r="E6" s="29">
        <f>Добричка!I7</f>
        <v>67</v>
      </c>
      <c r="F6" s="29">
        <f>Балчик!E7</f>
        <v>107</v>
      </c>
      <c r="G6" s="29">
        <f>Балчик!I7</f>
        <v>36</v>
      </c>
      <c r="H6" s="29">
        <f>'Ген. Тошево'!E7</f>
        <v>129</v>
      </c>
      <c r="I6" s="29">
        <f>'Ген. Тошево'!I7</f>
        <v>47</v>
      </c>
      <c r="J6" s="29">
        <f>Каварна!E7</f>
        <v>99</v>
      </c>
      <c r="K6" s="29">
        <f>Каварна!I7</f>
        <v>34</v>
      </c>
      <c r="L6" s="29">
        <f>Крушари!E7</f>
        <v>47</v>
      </c>
      <c r="M6" s="29">
        <f>Крушари!I7</f>
        <v>17</v>
      </c>
      <c r="N6" s="29">
        <f>Тервел!E7</f>
        <v>96</v>
      </c>
      <c r="O6" s="29">
        <f>Тервел!I7</f>
        <v>32</v>
      </c>
      <c r="P6" s="29">
        <f>Шабла!E7</f>
        <v>44</v>
      </c>
      <c r="Q6" s="3">
        <f>Шабла!I7</f>
        <v>16</v>
      </c>
    </row>
    <row r="7" spans="1:17" ht="15.75" x14ac:dyDescent="0.25">
      <c r="A7" s="46" t="s">
        <v>34</v>
      </c>
      <c r="B7" s="4">
        <f>Добрич!E8</f>
        <v>187</v>
      </c>
      <c r="C7" s="1">
        <f>Добрич!I8</f>
        <v>66</v>
      </c>
      <c r="D7" s="1">
        <f>Добричка!E8</f>
        <v>83</v>
      </c>
      <c r="E7" s="1">
        <f>Добричка!I8</f>
        <v>35</v>
      </c>
      <c r="F7" s="1">
        <f>Балчик!E8</f>
        <v>48</v>
      </c>
      <c r="G7" s="1">
        <f>Балчик!I8</f>
        <v>19</v>
      </c>
      <c r="H7" s="1">
        <f>'Ген. Тошево'!E8</f>
        <v>58</v>
      </c>
      <c r="I7" s="1">
        <f>'Ген. Тошево'!I8</f>
        <v>25</v>
      </c>
      <c r="J7" s="1">
        <f>Каварна!E8</f>
        <v>45</v>
      </c>
      <c r="K7" s="1">
        <f>Каварна!I8</f>
        <v>18</v>
      </c>
      <c r="L7" s="1">
        <f>Крушари!E8</f>
        <v>21</v>
      </c>
      <c r="M7" s="1">
        <f>Крушари!I8</f>
        <v>9</v>
      </c>
      <c r="N7" s="1">
        <f>Тервел!E8</f>
        <v>43</v>
      </c>
      <c r="O7" s="1">
        <f>Тервел!I8</f>
        <v>17</v>
      </c>
      <c r="P7" s="1">
        <f>Шабла!E8</f>
        <v>20</v>
      </c>
      <c r="Q7" s="5">
        <f>Шабла!I8</f>
        <v>8</v>
      </c>
    </row>
    <row r="8" spans="1:17" ht="15.75" x14ac:dyDescent="0.25">
      <c r="A8" s="46" t="s">
        <v>35</v>
      </c>
      <c r="B8" s="4">
        <f>Добрич!E9</f>
        <v>148</v>
      </c>
      <c r="C8" s="1">
        <f>Добрич!I9</f>
        <v>53</v>
      </c>
      <c r="D8" s="1">
        <f>Добричка!E9</f>
        <v>66</v>
      </c>
      <c r="E8" s="1">
        <f>Добричка!I9</f>
        <v>28</v>
      </c>
      <c r="F8" s="1">
        <f>Балчик!E9</f>
        <v>38</v>
      </c>
      <c r="G8" s="1">
        <f>Балчик!I9</f>
        <v>15</v>
      </c>
      <c r="H8" s="1">
        <f>'Ген. Тошево'!E9</f>
        <v>46</v>
      </c>
      <c r="I8" s="1">
        <f>'Ген. Тошево'!I9</f>
        <v>20</v>
      </c>
      <c r="J8" s="1">
        <f>Каварна!E9</f>
        <v>36</v>
      </c>
      <c r="K8" s="1">
        <f>Каварна!I9</f>
        <v>14</v>
      </c>
      <c r="L8" s="1">
        <f>Крушари!E9</f>
        <v>17</v>
      </c>
      <c r="M8" s="1">
        <f>Крушари!I9</f>
        <v>7</v>
      </c>
      <c r="N8" s="1">
        <f>Тервел!E9</f>
        <v>34</v>
      </c>
      <c r="O8" s="1">
        <f>Тервел!I9</f>
        <v>13</v>
      </c>
      <c r="P8" s="1">
        <f>Шабла!E9</f>
        <v>16</v>
      </c>
      <c r="Q8" s="5">
        <f>Шабла!I9</f>
        <v>7</v>
      </c>
    </row>
    <row r="9" spans="1:17" ht="15.75" x14ac:dyDescent="0.25">
      <c r="A9" s="44" t="s">
        <v>36</v>
      </c>
      <c r="B9" s="4">
        <f>Добрич!E10</f>
        <v>54</v>
      </c>
      <c r="C9" s="1">
        <f>Добрич!I10</f>
        <v>19</v>
      </c>
      <c r="D9" s="1">
        <f>Добричка!E10</f>
        <v>24</v>
      </c>
      <c r="E9" s="1">
        <f>Добричка!I10</f>
        <v>10</v>
      </c>
      <c r="F9" s="1">
        <f>Балчик!E10</f>
        <v>14</v>
      </c>
      <c r="G9" s="1">
        <f>Балчик!I10</f>
        <v>6</v>
      </c>
      <c r="H9" s="1">
        <f>'Ген. Тошево'!E10</f>
        <v>17</v>
      </c>
      <c r="I9" s="1">
        <f>'Ген. Тошево'!I10</f>
        <v>7</v>
      </c>
      <c r="J9" s="1">
        <f>Каварна!E10</f>
        <v>13</v>
      </c>
      <c r="K9" s="1">
        <f>Каварна!I10</f>
        <v>5</v>
      </c>
      <c r="L9" s="1">
        <f>Крушари!E10</f>
        <v>6</v>
      </c>
      <c r="M9" s="1">
        <f>Крушари!I10</f>
        <v>3</v>
      </c>
      <c r="N9" s="1">
        <f>Тервел!E10</f>
        <v>13</v>
      </c>
      <c r="O9" s="1">
        <f>Тервел!I10</f>
        <v>5</v>
      </c>
      <c r="P9" s="1">
        <f>Шабла!E10</f>
        <v>6</v>
      </c>
      <c r="Q9" s="5">
        <f>Шабла!I10</f>
        <v>2</v>
      </c>
    </row>
    <row r="10" spans="1:17" ht="15.75" x14ac:dyDescent="0.25">
      <c r="A10" s="44" t="s">
        <v>30</v>
      </c>
      <c r="B10" s="4">
        <f>Добрич!E11</f>
        <v>114</v>
      </c>
      <c r="C10" s="1">
        <f>Добрич!I11</f>
        <v>40</v>
      </c>
      <c r="D10" s="1">
        <f>Добричка!E11</f>
        <v>50</v>
      </c>
      <c r="E10" s="1">
        <f>Добричка!I11</f>
        <v>22</v>
      </c>
      <c r="F10" s="1">
        <f>Балчик!E11</f>
        <v>29</v>
      </c>
      <c r="G10" s="1">
        <f>Балчик!I11</f>
        <v>11</v>
      </c>
      <c r="H10" s="1">
        <f>'Ген. Тошево'!E11</f>
        <v>35</v>
      </c>
      <c r="I10" s="1">
        <f>'Ген. Тошево'!I11</f>
        <v>15</v>
      </c>
      <c r="J10" s="1">
        <f>Каварна!E11</f>
        <v>27</v>
      </c>
      <c r="K10" s="1">
        <f>Каварна!I11</f>
        <v>11</v>
      </c>
      <c r="L10" s="1">
        <f>Крушари!E11</f>
        <v>13</v>
      </c>
      <c r="M10" s="1">
        <f>Крушари!I11</f>
        <v>5</v>
      </c>
      <c r="N10" s="1">
        <f>Тервел!E11</f>
        <v>26</v>
      </c>
      <c r="O10" s="1">
        <f>Тервел!I11</f>
        <v>10</v>
      </c>
      <c r="P10" s="1">
        <f>Шабла!E11</f>
        <v>12</v>
      </c>
      <c r="Q10" s="5">
        <f>Шабла!I11</f>
        <v>5</v>
      </c>
    </row>
    <row r="11" spans="1:17" ht="15.75" x14ac:dyDescent="0.25">
      <c r="A11" s="44" t="s">
        <v>29</v>
      </c>
      <c r="B11" s="4">
        <f>Добрич!E12</f>
        <v>84</v>
      </c>
      <c r="C11" s="1">
        <f>Добрич!I12</f>
        <v>30</v>
      </c>
      <c r="D11" s="1">
        <f>Добричка!E12</f>
        <v>37</v>
      </c>
      <c r="E11" s="1">
        <f>Добричка!I12</f>
        <v>16</v>
      </c>
      <c r="F11" s="1">
        <f>Балчик!E12</f>
        <v>22</v>
      </c>
      <c r="G11" s="1">
        <f>Балчик!I12</f>
        <v>8</v>
      </c>
      <c r="H11" s="1">
        <f>'Ген. Тошево'!E12</f>
        <v>26</v>
      </c>
      <c r="I11" s="1">
        <f>'Ген. Тошево'!I12</f>
        <v>11</v>
      </c>
      <c r="J11" s="1">
        <f>Каварна!E12</f>
        <v>20</v>
      </c>
      <c r="K11" s="1">
        <f>Каварна!I12</f>
        <v>8</v>
      </c>
      <c r="L11" s="1">
        <f>Крушари!E12</f>
        <v>9</v>
      </c>
      <c r="M11" s="1">
        <f>Крушари!I12</f>
        <v>4</v>
      </c>
      <c r="N11" s="1">
        <f>Тервел!E12</f>
        <v>19</v>
      </c>
      <c r="O11" s="1">
        <f>Тервел!I12</f>
        <v>8</v>
      </c>
      <c r="P11" s="1">
        <f>Шабла!E12</f>
        <v>9</v>
      </c>
      <c r="Q11" s="5">
        <f>Шабла!I12</f>
        <v>4</v>
      </c>
    </row>
    <row r="12" spans="1:17" ht="15.75" x14ac:dyDescent="0.25">
      <c r="A12" s="44" t="s">
        <v>31</v>
      </c>
      <c r="B12" s="4">
        <f>Добрич!E13</f>
        <v>69</v>
      </c>
      <c r="C12" s="1">
        <f>Добрич!I13</f>
        <v>25</v>
      </c>
      <c r="D12" s="1">
        <f>Добричка!E13</f>
        <v>31</v>
      </c>
      <c r="E12" s="1">
        <f>Добричка!I13</f>
        <v>13</v>
      </c>
      <c r="F12" s="1">
        <f>Балчик!E13</f>
        <v>18</v>
      </c>
      <c r="G12" s="1">
        <f>Балчик!I13</f>
        <v>7</v>
      </c>
      <c r="H12" s="1">
        <f>'Ген. Тошево'!E13</f>
        <v>21</v>
      </c>
      <c r="I12" s="1">
        <f>'Ген. Тошево'!I13</f>
        <v>9</v>
      </c>
      <c r="J12" s="1">
        <f>Каварна!E13</f>
        <v>17</v>
      </c>
      <c r="K12" s="1">
        <f>Каварна!I13</f>
        <v>7</v>
      </c>
      <c r="L12" s="1">
        <f>Крушари!E13</f>
        <v>8</v>
      </c>
      <c r="M12" s="1">
        <f>Крушари!I13</f>
        <v>3</v>
      </c>
      <c r="N12" s="1">
        <f>Тервел!E13</f>
        <v>16</v>
      </c>
      <c r="O12" s="1">
        <f>Тервел!I13</f>
        <v>6</v>
      </c>
      <c r="P12" s="1">
        <f>Шабла!E13</f>
        <v>7</v>
      </c>
      <c r="Q12" s="5">
        <f>Шабла!I13</f>
        <v>3</v>
      </c>
    </row>
    <row r="13" spans="1:17" ht="16.5" thickBot="1" x14ac:dyDescent="0.3">
      <c r="A13" s="49" t="s">
        <v>32</v>
      </c>
      <c r="B13" s="6">
        <f>Добрич!E14</f>
        <v>54</v>
      </c>
      <c r="C13" s="30">
        <f>Добрич!I14</f>
        <v>19</v>
      </c>
      <c r="D13" s="30">
        <f>Добричка!E14</f>
        <v>24</v>
      </c>
      <c r="E13" s="30">
        <f>Добричка!I14</f>
        <v>10</v>
      </c>
      <c r="F13" s="30">
        <f>Балчик!E14</f>
        <v>14</v>
      </c>
      <c r="G13" s="30">
        <f>Балчик!I14</f>
        <v>6</v>
      </c>
      <c r="H13" s="30">
        <f>'Ген. Тошево'!E14</f>
        <v>17</v>
      </c>
      <c r="I13" s="30">
        <f>'Ген. Тошево'!I14</f>
        <v>7</v>
      </c>
      <c r="J13" s="30">
        <f>Каварна!E14</f>
        <v>13</v>
      </c>
      <c r="K13" s="30">
        <f>Каварна!I14</f>
        <v>5</v>
      </c>
      <c r="L13" s="30">
        <f>Крушари!E14</f>
        <v>6</v>
      </c>
      <c r="M13" s="30">
        <f>Крушари!I14</f>
        <v>3</v>
      </c>
      <c r="N13" s="30">
        <f>Тервел!E14</f>
        <v>13</v>
      </c>
      <c r="O13" s="30">
        <f>Тервел!I14</f>
        <v>5</v>
      </c>
      <c r="P13" s="30">
        <f>Шабла!E14</f>
        <v>6</v>
      </c>
      <c r="Q13" s="7">
        <f>Шабла!I14</f>
        <v>3</v>
      </c>
    </row>
    <row r="14" spans="1:17" ht="16.5" thickBot="1" x14ac:dyDescent="0.3">
      <c r="A14" s="47" t="s">
        <v>8</v>
      </c>
      <c r="B14" s="8">
        <f>Добрич!E15</f>
        <v>1124</v>
      </c>
      <c r="C14" s="31">
        <f>Добрич!I15</f>
        <v>378</v>
      </c>
      <c r="D14" s="31">
        <f>Добричка!E15</f>
        <v>499</v>
      </c>
      <c r="E14" s="31">
        <f>Добричка!I15</f>
        <v>201</v>
      </c>
      <c r="F14" s="31">
        <f>Балчик!E15</f>
        <v>290</v>
      </c>
      <c r="G14" s="31">
        <f>Балчик!I15</f>
        <v>108</v>
      </c>
      <c r="H14" s="31">
        <f>'Ген. Тошево'!E15</f>
        <v>349</v>
      </c>
      <c r="I14" s="31">
        <f>'Ген. Тошево'!I15</f>
        <v>141</v>
      </c>
      <c r="J14" s="31">
        <f>Каварна!E15</f>
        <v>270</v>
      </c>
      <c r="K14" s="31">
        <f>Каварна!I15</f>
        <v>102</v>
      </c>
      <c r="L14" s="31">
        <f>Крушари!E15</f>
        <v>127</v>
      </c>
      <c r="M14" s="31">
        <f>Крушари!I15</f>
        <v>51</v>
      </c>
      <c r="N14" s="31">
        <f>Тервел!E15</f>
        <v>260</v>
      </c>
      <c r="O14" s="31">
        <f>Тервел!I15</f>
        <v>96</v>
      </c>
      <c r="P14" s="31">
        <f>Шабла!E15</f>
        <v>120</v>
      </c>
      <c r="Q14" s="9">
        <f>Шабла!I15</f>
        <v>48</v>
      </c>
    </row>
  </sheetData>
  <mergeCells count="9">
    <mergeCell ref="L4:M4"/>
    <mergeCell ref="N4:O4"/>
    <mergeCell ref="P4:Q4"/>
    <mergeCell ref="A4:A5"/>
    <mergeCell ref="B4:C4"/>
    <mergeCell ref="D4:E4"/>
    <mergeCell ref="F4:G4"/>
    <mergeCell ref="H4:I4"/>
    <mergeCell ref="J4:K4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9</vt:i4>
      </vt:variant>
    </vt:vector>
  </HeadingPairs>
  <TitlesOfParts>
    <vt:vector size="9" baseType="lpstr">
      <vt:lpstr>Добрич</vt:lpstr>
      <vt:lpstr>Добричка</vt:lpstr>
      <vt:lpstr>Балчик</vt:lpstr>
      <vt:lpstr>Ген. Тошево</vt:lpstr>
      <vt:lpstr>Каварна</vt:lpstr>
      <vt:lpstr>Крушари</vt:lpstr>
      <vt:lpstr>Тервел</vt:lpstr>
      <vt:lpstr>Шабла</vt:lpstr>
      <vt:lpstr>ОБЩО</vt:lpstr>
    </vt:vector>
  </TitlesOfParts>
  <Company>DOMD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Panov</dc:creator>
  <cp:lastModifiedBy>user</cp:lastModifiedBy>
  <cp:lastPrinted>2016-09-28T06:05:11Z</cp:lastPrinted>
  <dcterms:created xsi:type="dcterms:W3CDTF">2012-12-06T06:34:45Z</dcterms:created>
  <dcterms:modified xsi:type="dcterms:W3CDTF">2016-09-28T06:44:39Z</dcterms:modified>
</cp:coreProperties>
</file>