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ИК 2017\РЕШЕНИЯ  26.03\Приложения към решения\"/>
    </mc:Choice>
  </mc:AlternateContent>
  <bookViews>
    <workbookView xWindow="480" yWindow="60" windowWidth="18195" windowHeight="11565" firstSheet="1" activeTab="5"/>
  </bookViews>
  <sheets>
    <sheet name="Добрич" sheetId="1" r:id="rId1"/>
    <sheet name="Добричка" sheetId="2" r:id="rId2"/>
    <sheet name="Балчик" sheetId="3" r:id="rId3"/>
    <sheet name="Ген. Тошево" sheetId="4" r:id="rId4"/>
    <sheet name="Каварна" sheetId="5" r:id="rId5"/>
    <sheet name="Крушари" sheetId="6" r:id="rId6"/>
    <sheet name="Тервел" sheetId="7" r:id="rId7"/>
    <sheet name="Шабла" sheetId="8" r:id="rId8"/>
    <sheet name="ОБЩО" sheetId="9" r:id="rId9"/>
    <sheet name="МИР8" sheetId="10" r:id="rId10"/>
  </sheets>
  <calcPr calcId="162913"/>
</workbook>
</file>

<file path=xl/calcChain.xml><?xml version="1.0" encoding="utf-8"?>
<calcChain xmlns="http://schemas.openxmlformats.org/spreadsheetml/2006/main">
  <c r="H15" i="7" l="1"/>
  <c r="D15" i="7"/>
  <c r="F14" i="7"/>
  <c r="I14" i="7" s="1"/>
  <c r="F13" i="7"/>
  <c r="I13" i="7" s="1"/>
  <c r="F12" i="7"/>
  <c r="I12" i="7" s="1"/>
  <c r="F11" i="7"/>
  <c r="I11" i="7" s="1"/>
  <c r="F10" i="7"/>
  <c r="I10" i="7" s="1"/>
  <c r="F9" i="7"/>
  <c r="I9" i="7" s="1"/>
  <c r="F8" i="7"/>
  <c r="I8" i="7" s="1"/>
  <c r="F7" i="7"/>
  <c r="I7" i="7" s="1"/>
  <c r="I4" i="7"/>
  <c r="B14" i="7" s="1"/>
  <c r="C14" i="7" s="1"/>
  <c r="G14" i="1"/>
  <c r="G13" i="1"/>
  <c r="G12" i="1"/>
  <c r="G11" i="1"/>
  <c r="G10" i="1"/>
  <c r="G9" i="1"/>
  <c r="G8" i="1"/>
  <c r="F14" i="1"/>
  <c r="F13" i="1"/>
  <c r="F12" i="1"/>
  <c r="F11" i="1"/>
  <c r="F10" i="1"/>
  <c r="F9" i="1"/>
  <c r="F8" i="1"/>
  <c r="C14" i="1"/>
  <c r="C13" i="1"/>
  <c r="C12" i="1"/>
  <c r="C11" i="1"/>
  <c r="C10" i="1"/>
  <c r="C9" i="1"/>
  <c r="C8" i="1"/>
  <c r="C7" i="1"/>
  <c r="B11" i="1"/>
  <c r="B14" i="1"/>
  <c r="B13" i="1"/>
  <c r="B12" i="1"/>
  <c r="B10" i="1"/>
  <c r="B9" i="1"/>
  <c r="B8" i="1"/>
  <c r="B7" i="1"/>
  <c r="G11" i="2"/>
  <c r="G14" i="2"/>
  <c r="G13" i="2"/>
  <c r="G12" i="2"/>
  <c r="G10" i="2"/>
  <c r="G9" i="2"/>
  <c r="G8" i="2"/>
  <c r="F14" i="2"/>
  <c r="F13" i="2"/>
  <c r="F12" i="2"/>
  <c r="F11" i="2"/>
  <c r="F10" i="2"/>
  <c r="F9" i="2"/>
  <c r="F8" i="2"/>
  <c r="C11" i="2"/>
  <c r="C14" i="2"/>
  <c r="C13" i="2"/>
  <c r="C12" i="2"/>
  <c r="C10" i="2"/>
  <c r="C9" i="2"/>
  <c r="C8" i="2"/>
  <c r="C7" i="2"/>
  <c r="B11" i="2"/>
  <c r="B14" i="2"/>
  <c r="B13" i="2"/>
  <c r="B12" i="2"/>
  <c r="B10" i="2"/>
  <c r="B9" i="2"/>
  <c r="B8" i="2"/>
  <c r="B7" i="2"/>
  <c r="G14" i="8"/>
  <c r="G13" i="8"/>
  <c r="G12" i="8"/>
  <c r="G11" i="8"/>
  <c r="G10" i="8"/>
  <c r="G9" i="8"/>
  <c r="G8" i="8"/>
  <c r="F14" i="8"/>
  <c r="F13" i="8"/>
  <c r="F12" i="8"/>
  <c r="F11" i="8"/>
  <c r="F10" i="8"/>
  <c r="F9" i="8"/>
  <c r="F8" i="8"/>
  <c r="C14" i="8"/>
  <c r="C13" i="8"/>
  <c r="C12" i="8"/>
  <c r="C11" i="8"/>
  <c r="C10" i="8"/>
  <c r="C9" i="8"/>
  <c r="C8" i="8"/>
  <c r="C7" i="8"/>
  <c r="B14" i="8"/>
  <c r="B13" i="8"/>
  <c r="B12" i="8"/>
  <c r="B11" i="8"/>
  <c r="B10" i="8"/>
  <c r="B9" i="8"/>
  <c r="B8" i="8"/>
  <c r="B7" i="8"/>
  <c r="F14" i="6"/>
  <c r="G14" i="6" s="1"/>
  <c r="F13" i="6"/>
  <c r="G13" i="6" s="1"/>
  <c r="F12" i="6"/>
  <c r="G12" i="6" s="1"/>
  <c r="F11" i="6"/>
  <c r="G11" i="6" s="1"/>
  <c r="F10" i="6"/>
  <c r="G10" i="6" s="1"/>
  <c r="F9" i="6"/>
  <c r="G9" i="6" s="1"/>
  <c r="F8" i="6"/>
  <c r="G8" i="6" s="1"/>
  <c r="G11" i="5"/>
  <c r="G14" i="5"/>
  <c r="G13" i="5"/>
  <c r="G12" i="5"/>
  <c r="G10" i="5"/>
  <c r="G9" i="5"/>
  <c r="F14" i="5"/>
  <c r="F13" i="5"/>
  <c r="F12" i="5"/>
  <c r="F11" i="5"/>
  <c r="F10" i="5"/>
  <c r="F9" i="5"/>
  <c r="F8" i="5"/>
  <c r="G8" i="5"/>
  <c r="C14" i="5"/>
  <c r="C13" i="5"/>
  <c r="C12" i="5"/>
  <c r="C11" i="5"/>
  <c r="C10" i="5"/>
  <c r="C9" i="5"/>
  <c r="C8" i="5"/>
  <c r="C7" i="5"/>
  <c r="B14" i="5"/>
  <c r="B13" i="5"/>
  <c r="B12" i="5"/>
  <c r="B11" i="5"/>
  <c r="B10" i="5"/>
  <c r="B9" i="5"/>
  <c r="B8" i="5"/>
  <c r="B7" i="5"/>
  <c r="F11" i="4"/>
  <c r="G11" i="4"/>
  <c r="G14" i="4"/>
  <c r="G13" i="4"/>
  <c r="G12" i="4"/>
  <c r="G10" i="4"/>
  <c r="G9" i="4"/>
  <c r="G8" i="4"/>
  <c r="C14" i="4"/>
  <c r="C13" i="4"/>
  <c r="C12" i="4"/>
  <c r="C11" i="4"/>
  <c r="C10" i="4"/>
  <c r="C9" i="4"/>
  <c r="C8" i="4"/>
  <c r="C7" i="4"/>
  <c r="B14" i="4"/>
  <c r="B13" i="4"/>
  <c r="B12" i="4"/>
  <c r="B11" i="4"/>
  <c r="B10" i="4"/>
  <c r="B9" i="4"/>
  <c r="B8" i="4"/>
  <c r="B7" i="4"/>
  <c r="F11" i="3"/>
  <c r="G11" i="3" s="1"/>
  <c r="F14" i="3"/>
  <c r="F13" i="3"/>
  <c r="G13" i="3" s="1"/>
  <c r="F12" i="3"/>
  <c r="F10" i="3"/>
  <c r="F9" i="3"/>
  <c r="F8" i="3"/>
  <c r="G14" i="3"/>
  <c r="G12" i="3"/>
  <c r="G10" i="3"/>
  <c r="G9" i="3"/>
  <c r="G8" i="3"/>
  <c r="G11" i="7" l="1"/>
  <c r="G9" i="7"/>
  <c r="G13" i="7"/>
  <c r="B9" i="7"/>
  <c r="C9" i="7" s="1"/>
  <c r="B11" i="7"/>
  <c r="C11" i="7" s="1"/>
  <c r="B13" i="7"/>
  <c r="C13" i="7" s="1"/>
  <c r="B7" i="7"/>
  <c r="E7" i="7" s="1"/>
  <c r="I15" i="7"/>
  <c r="C7" i="7"/>
  <c r="B8" i="7"/>
  <c r="C8" i="7" s="1"/>
  <c r="G8" i="7"/>
  <c r="B10" i="7"/>
  <c r="C10" i="7" s="1"/>
  <c r="G10" i="7"/>
  <c r="B12" i="7"/>
  <c r="C12" i="7" s="1"/>
  <c r="G12" i="7"/>
  <c r="G14" i="7"/>
  <c r="E11" i="7"/>
  <c r="E14" i="7"/>
  <c r="F15" i="7"/>
  <c r="F4" i="10"/>
  <c r="D4" i="10"/>
  <c r="H15" i="10"/>
  <c r="D15" i="10"/>
  <c r="B15" i="7" l="1"/>
  <c r="E13" i="7"/>
  <c r="E9" i="7"/>
  <c r="F12" i="10"/>
  <c r="G12" i="10" s="1"/>
  <c r="F10" i="10"/>
  <c r="G10" i="10" s="1"/>
  <c r="F8" i="10"/>
  <c r="G8" i="10" s="1"/>
  <c r="F14" i="10"/>
  <c r="G14" i="10" s="1"/>
  <c r="F13" i="10"/>
  <c r="G13" i="10" s="1"/>
  <c r="F11" i="10"/>
  <c r="G11" i="10" s="1"/>
  <c r="F9" i="10"/>
  <c r="G9" i="10" s="1"/>
  <c r="E12" i="7"/>
  <c r="E10" i="7"/>
  <c r="E8" i="7"/>
  <c r="G15" i="7"/>
  <c r="C15" i="7"/>
  <c r="I4" i="10"/>
  <c r="I10" i="10"/>
  <c r="F7" i="10"/>
  <c r="I7" i="10" s="1"/>
  <c r="O13" i="9"/>
  <c r="O11" i="9"/>
  <c r="K8" i="9"/>
  <c r="I14" i="9"/>
  <c r="I13" i="9"/>
  <c r="I12" i="9"/>
  <c r="I10" i="9"/>
  <c r="I9" i="9"/>
  <c r="I8" i="9"/>
  <c r="E10" i="9"/>
  <c r="I4" i="8"/>
  <c r="E14" i="8" s="1"/>
  <c r="P14" i="9" s="1"/>
  <c r="I4" i="6"/>
  <c r="I4" i="5"/>
  <c r="I4" i="4"/>
  <c r="I4" i="2"/>
  <c r="I4" i="1"/>
  <c r="H15" i="8"/>
  <c r="D15" i="8"/>
  <c r="I14" i="8"/>
  <c r="Q14" i="9" s="1"/>
  <c r="I13" i="8"/>
  <c r="Q13" i="9" s="1"/>
  <c r="E13" i="8"/>
  <c r="P13" i="9" s="1"/>
  <c r="I12" i="8"/>
  <c r="Q12" i="9" s="1"/>
  <c r="E12" i="8"/>
  <c r="P12" i="9" s="1"/>
  <c r="I11" i="8"/>
  <c r="Q11" i="9" s="1"/>
  <c r="E11" i="8"/>
  <c r="P11" i="9" s="1"/>
  <c r="I10" i="8"/>
  <c r="Q10" i="9" s="1"/>
  <c r="E10" i="8"/>
  <c r="P10" i="9" s="1"/>
  <c r="I9" i="8"/>
  <c r="Q9" i="9" s="1"/>
  <c r="I8" i="8"/>
  <c r="Q8" i="9" s="1"/>
  <c r="I7" i="8"/>
  <c r="F7" i="8"/>
  <c r="E7" i="8"/>
  <c r="O14" i="9"/>
  <c r="O12" i="9"/>
  <c r="O10" i="9"/>
  <c r="O9" i="9"/>
  <c r="O8" i="9"/>
  <c r="H15" i="6"/>
  <c r="D15" i="6"/>
  <c r="I14" i="6"/>
  <c r="M14" i="9" s="1"/>
  <c r="I13" i="6"/>
  <c r="M13" i="9" s="1"/>
  <c r="I12" i="6"/>
  <c r="M12" i="9" s="1"/>
  <c r="I11" i="6"/>
  <c r="M11" i="9" s="1"/>
  <c r="I10" i="6"/>
  <c r="M10" i="9" s="1"/>
  <c r="I9" i="6"/>
  <c r="M9" i="9" s="1"/>
  <c r="I8" i="6"/>
  <c r="M8" i="9" s="1"/>
  <c r="F7" i="6"/>
  <c r="I7" i="6" s="1"/>
  <c r="H15" i="5"/>
  <c r="D15" i="5"/>
  <c r="I14" i="5"/>
  <c r="K14" i="9" s="1"/>
  <c r="I13" i="5"/>
  <c r="K13" i="9" s="1"/>
  <c r="I12" i="5"/>
  <c r="K12" i="9" s="1"/>
  <c r="I11" i="5"/>
  <c r="K11" i="9" s="1"/>
  <c r="I10" i="5"/>
  <c r="K10" i="9" s="1"/>
  <c r="I9" i="5"/>
  <c r="K9" i="9" s="1"/>
  <c r="G15" i="5"/>
  <c r="I8" i="5"/>
  <c r="F7" i="5"/>
  <c r="I7" i="5" s="1"/>
  <c r="E7" i="5"/>
  <c r="J7" i="9" s="1"/>
  <c r="H15" i="4"/>
  <c r="D15" i="4"/>
  <c r="F14" i="4"/>
  <c r="I14" i="4" s="1"/>
  <c r="F13" i="4"/>
  <c r="I13" i="4" s="1"/>
  <c r="F12" i="4"/>
  <c r="I12" i="4" s="1"/>
  <c r="I11" i="4"/>
  <c r="I11" i="9" s="1"/>
  <c r="F10" i="4"/>
  <c r="I10" i="4" s="1"/>
  <c r="F9" i="4"/>
  <c r="I9" i="4" s="1"/>
  <c r="F8" i="4"/>
  <c r="I8" i="4" s="1"/>
  <c r="F7" i="4"/>
  <c r="I7" i="4" s="1"/>
  <c r="E7" i="4"/>
  <c r="H15" i="1"/>
  <c r="D15" i="1"/>
  <c r="I14" i="1"/>
  <c r="C14" i="9" s="1"/>
  <c r="I13" i="1"/>
  <c r="C13" i="9" s="1"/>
  <c r="I12" i="1"/>
  <c r="C12" i="9" s="1"/>
  <c r="I11" i="1"/>
  <c r="C11" i="9" s="1"/>
  <c r="I10" i="1"/>
  <c r="C10" i="9" s="1"/>
  <c r="I9" i="1"/>
  <c r="C9" i="9" s="1"/>
  <c r="I8" i="1"/>
  <c r="C8" i="9" s="1"/>
  <c r="F7" i="1"/>
  <c r="I7" i="1" s="1"/>
  <c r="E7" i="1"/>
  <c r="H15" i="2"/>
  <c r="D15" i="2"/>
  <c r="I14" i="2"/>
  <c r="E14" i="9" s="1"/>
  <c r="I13" i="2"/>
  <c r="E13" i="9" s="1"/>
  <c r="I12" i="2"/>
  <c r="E12" i="9" s="1"/>
  <c r="I11" i="2"/>
  <c r="E11" i="9" s="1"/>
  <c r="I10" i="2"/>
  <c r="I9" i="2"/>
  <c r="E9" i="9" s="1"/>
  <c r="I8" i="2"/>
  <c r="E8" i="9" s="1"/>
  <c r="F7" i="2"/>
  <c r="I7" i="2" s="1"/>
  <c r="H15" i="3"/>
  <c r="I13" i="3"/>
  <c r="G13" i="9" s="1"/>
  <c r="F7" i="3"/>
  <c r="I4" i="3"/>
  <c r="D15" i="3"/>
  <c r="B14" i="6" l="1"/>
  <c r="C14" i="6" s="1"/>
  <c r="B12" i="6"/>
  <c r="C12" i="6" s="1"/>
  <c r="B10" i="6"/>
  <c r="C10" i="6" s="1"/>
  <c r="B8" i="6"/>
  <c r="C8" i="6" s="1"/>
  <c r="B13" i="6"/>
  <c r="E13" i="6" s="1"/>
  <c r="L13" i="9" s="1"/>
  <c r="B11" i="6"/>
  <c r="C11" i="6" s="1"/>
  <c r="B9" i="6"/>
  <c r="E9" i="6" s="1"/>
  <c r="L9" i="9" s="1"/>
  <c r="B7" i="6"/>
  <c r="C7" i="6" s="1"/>
  <c r="C14" i="3"/>
  <c r="B14" i="3"/>
  <c r="B12" i="3"/>
  <c r="C12" i="3" s="1"/>
  <c r="B10" i="3"/>
  <c r="B8" i="3"/>
  <c r="C8" i="3" s="1"/>
  <c r="C10" i="3"/>
  <c r="B13" i="3"/>
  <c r="C13" i="3" s="1"/>
  <c r="B11" i="3"/>
  <c r="C11" i="3" s="1"/>
  <c r="B9" i="3"/>
  <c r="C9" i="3" s="1"/>
  <c r="B7" i="3"/>
  <c r="C7" i="3" s="1"/>
  <c r="I14" i="10"/>
  <c r="I11" i="10"/>
  <c r="I13" i="10"/>
  <c r="I9" i="10"/>
  <c r="E15" i="7"/>
  <c r="B12" i="10"/>
  <c r="C12" i="10" s="1"/>
  <c r="B14" i="10"/>
  <c r="C14" i="10" s="1"/>
  <c r="B11" i="10"/>
  <c r="E11" i="10" s="1"/>
  <c r="B9" i="10"/>
  <c r="E9" i="10" s="1"/>
  <c r="B7" i="10"/>
  <c r="E7" i="10" s="1"/>
  <c r="B13" i="10"/>
  <c r="E13" i="10" s="1"/>
  <c r="B10" i="10"/>
  <c r="C10" i="10" s="1"/>
  <c r="B8" i="10"/>
  <c r="C8" i="10" s="1"/>
  <c r="I12" i="10"/>
  <c r="I8" i="10"/>
  <c r="E7" i="6"/>
  <c r="C15" i="4"/>
  <c r="I12" i="3"/>
  <c r="G12" i="9" s="1"/>
  <c r="S12" i="9" s="1"/>
  <c r="I14" i="3"/>
  <c r="G14" i="9" s="1"/>
  <c r="S14" i="9" s="1"/>
  <c r="I15" i="5"/>
  <c r="K15" i="9" s="1"/>
  <c r="E8" i="8"/>
  <c r="P8" i="9" s="1"/>
  <c r="F15" i="8"/>
  <c r="S13" i="9"/>
  <c r="G15" i="6"/>
  <c r="E12" i="10"/>
  <c r="F15" i="10"/>
  <c r="I15" i="8"/>
  <c r="Q15" i="9" s="1"/>
  <c r="O15" i="9"/>
  <c r="G15" i="4"/>
  <c r="B15" i="8"/>
  <c r="N9" i="9"/>
  <c r="N10" i="9"/>
  <c r="N11" i="9"/>
  <c r="N12" i="9"/>
  <c r="N13" i="9"/>
  <c r="N14" i="9"/>
  <c r="I15" i="6"/>
  <c r="M15" i="9" s="1"/>
  <c r="E11" i="6"/>
  <c r="L11" i="9" s="1"/>
  <c r="E14" i="6"/>
  <c r="L14" i="9" s="1"/>
  <c r="F15" i="6"/>
  <c r="C15" i="5"/>
  <c r="E8" i="5"/>
  <c r="J8" i="9" s="1"/>
  <c r="E9" i="5"/>
  <c r="J9" i="9" s="1"/>
  <c r="E10" i="5"/>
  <c r="J10" i="9" s="1"/>
  <c r="E11" i="5"/>
  <c r="J11" i="9" s="1"/>
  <c r="E12" i="5"/>
  <c r="J12" i="9" s="1"/>
  <c r="E13" i="5"/>
  <c r="J13" i="9" s="1"/>
  <c r="E14" i="5"/>
  <c r="J14" i="9" s="1"/>
  <c r="B15" i="5"/>
  <c r="F15" i="5"/>
  <c r="I15" i="4"/>
  <c r="I15" i="9" s="1"/>
  <c r="E8" i="4"/>
  <c r="H8" i="9" s="1"/>
  <c r="E9" i="4"/>
  <c r="H9" i="9" s="1"/>
  <c r="E10" i="4"/>
  <c r="H10" i="9" s="1"/>
  <c r="E11" i="4"/>
  <c r="H11" i="9" s="1"/>
  <c r="E12" i="4"/>
  <c r="H12" i="9" s="1"/>
  <c r="E13" i="4"/>
  <c r="H13" i="9" s="1"/>
  <c r="E14" i="4"/>
  <c r="H14" i="9" s="1"/>
  <c r="B15" i="4"/>
  <c r="F15" i="4"/>
  <c r="I15" i="1"/>
  <c r="C15" i="9" s="1"/>
  <c r="E8" i="1"/>
  <c r="B8" i="9" s="1"/>
  <c r="E9" i="1"/>
  <c r="B9" i="9" s="1"/>
  <c r="E10" i="1"/>
  <c r="B10" i="9" s="1"/>
  <c r="E11" i="1"/>
  <c r="B11" i="9" s="1"/>
  <c r="E12" i="1"/>
  <c r="B12" i="9" s="1"/>
  <c r="E13" i="1"/>
  <c r="B13" i="9" s="1"/>
  <c r="E14" i="1"/>
  <c r="B14" i="9" s="1"/>
  <c r="B15" i="1"/>
  <c r="F15" i="1"/>
  <c r="I15" i="2"/>
  <c r="E15" i="9" s="1"/>
  <c r="E8" i="2"/>
  <c r="D8" i="9" s="1"/>
  <c r="E9" i="2"/>
  <c r="D9" i="9" s="1"/>
  <c r="E10" i="2"/>
  <c r="D10" i="9" s="1"/>
  <c r="E12" i="2"/>
  <c r="D12" i="9" s="1"/>
  <c r="E13" i="2"/>
  <c r="D13" i="9" s="1"/>
  <c r="E14" i="2"/>
  <c r="D14" i="9" s="1"/>
  <c r="F15" i="2"/>
  <c r="G15" i="3"/>
  <c r="P7" i="9"/>
  <c r="N7" i="9"/>
  <c r="L7" i="9"/>
  <c r="H7" i="9"/>
  <c r="I11" i="3"/>
  <c r="G11" i="9" s="1"/>
  <c r="S11" i="9" s="1"/>
  <c r="I10" i="3"/>
  <c r="G10" i="9" s="1"/>
  <c r="S10" i="9" s="1"/>
  <c r="I9" i="3"/>
  <c r="G9" i="9" s="1"/>
  <c r="S9" i="9" s="1"/>
  <c r="I8" i="3"/>
  <c r="G8" i="9" s="1"/>
  <c r="S8" i="9" s="1"/>
  <c r="C7" i="9"/>
  <c r="B7" i="9"/>
  <c r="C9" i="6" l="1"/>
  <c r="C15" i="6" s="1"/>
  <c r="C13" i="6"/>
  <c r="B15" i="6"/>
  <c r="I15" i="10"/>
  <c r="C7" i="10"/>
  <c r="C11" i="10"/>
  <c r="E10" i="10"/>
  <c r="E14" i="10"/>
  <c r="C9" i="10"/>
  <c r="C13" i="10"/>
  <c r="E8" i="10"/>
  <c r="E12" i="6"/>
  <c r="L12" i="9" s="1"/>
  <c r="E10" i="6"/>
  <c r="L10" i="9" s="1"/>
  <c r="E8" i="6"/>
  <c r="L8" i="9" s="1"/>
  <c r="E9" i="8"/>
  <c r="C15" i="8"/>
  <c r="G15" i="10"/>
  <c r="B15" i="10"/>
  <c r="N8" i="9"/>
  <c r="C15" i="1"/>
  <c r="G15" i="2"/>
  <c r="G15" i="1"/>
  <c r="E15" i="5"/>
  <c r="J15" i="9" s="1"/>
  <c r="E15" i="4"/>
  <c r="H15" i="9" s="1"/>
  <c r="E7" i="2"/>
  <c r="D7" i="9" s="1"/>
  <c r="C15" i="2"/>
  <c r="B15" i="2"/>
  <c r="E11" i="2"/>
  <c r="D11" i="9" s="1"/>
  <c r="E15" i="1"/>
  <c r="B15" i="9" s="1"/>
  <c r="G15" i="8"/>
  <c r="E7" i="3"/>
  <c r="E11" i="3"/>
  <c r="F11" i="9" s="1"/>
  <c r="R11" i="9" s="1"/>
  <c r="E14" i="3"/>
  <c r="F14" i="9" s="1"/>
  <c r="R14" i="9" s="1"/>
  <c r="F15" i="3"/>
  <c r="E9" i="3"/>
  <c r="F9" i="9" s="1"/>
  <c r="E10" i="3"/>
  <c r="F10" i="9" s="1"/>
  <c r="I7" i="3"/>
  <c r="E7" i="9"/>
  <c r="E15" i="10" l="1"/>
  <c r="C15" i="10"/>
  <c r="R10" i="9"/>
  <c r="E15" i="6"/>
  <c r="L15" i="9" s="1"/>
  <c r="P9" i="9"/>
  <c r="R9" i="9" s="1"/>
  <c r="E15" i="8"/>
  <c r="P15" i="9" s="1"/>
  <c r="N15" i="9"/>
  <c r="E15" i="2"/>
  <c r="D15" i="9" s="1"/>
  <c r="E12" i="3"/>
  <c r="F12" i="9" s="1"/>
  <c r="R12" i="9" s="1"/>
  <c r="E13" i="3"/>
  <c r="F13" i="9" s="1"/>
  <c r="R13" i="9" s="1"/>
  <c r="E8" i="3"/>
  <c r="F8" i="9" s="1"/>
  <c r="R8" i="9" s="1"/>
  <c r="F7" i="9"/>
  <c r="R7" i="9" s="1"/>
  <c r="Q7" i="9"/>
  <c r="O7" i="9"/>
  <c r="M7" i="9"/>
  <c r="K7" i="9"/>
  <c r="I7" i="9"/>
  <c r="I15" i="3"/>
  <c r="G15" i="9" s="1"/>
  <c r="G7" i="9"/>
  <c r="B15" i="3"/>
  <c r="R15" i="9" l="1"/>
  <c r="C15" i="3"/>
  <c r="S7" i="9"/>
  <c r="S15" i="9" s="1"/>
  <c r="E15" i="3"/>
  <c r="F15" i="9" s="1"/>
</calcChain>
</file>

<file path=xl/sharedStrings.xml><?xml version="1.0" encoding="utf-8"?>
<sst xmlns="http://schemas.openxmlformats.org/spreadsheetml/2006/main" count="261" uniqueCount="48">
  <si>
    <t>Членове на СИК</t>
  </si>
  <si>
    <t>В т.ч. ръководство</t>
  </si>
  <si>
    <t>ГЕРБ</t>
  </si>
  <si>
    <t>БСП</t>
  </si>
  <si>
    <t>ДПС</t>
  </si>
  <si>
    <t>Атака</t>
  </si>
  <si>
    <t>СИК 7 члена</t>
  </si>
  <si>
    <t>Добрич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</si>
  <si>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</si>
  <si>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</si>
  <si>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</si>
  <si>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</si>
  <si>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</si>
  <si>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</si>
  <si>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</si>
  <si>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Шабла</t>
  </si>
  <si>
    <t>Членове в СИК</t>
  </si>
  <si>
    <t>В т.ч. ръко-водство</t>
  </si>
  <si>
    <t>Добричка</t>
  </si>
  <si>
    <t>Балчик</t>
  </si>
  <si>
    <t>Ген. Тошево</t>
  </si>
  <si>
    <t>Каварна</t>
  </si>
  <si>
    <t>Крушари</t>
  </si>
  <si>
    <t>Тервел</t>
  </si>
  <si>
    <t>РБ</t>
  </si>
  <si>
    <t>ПФ</t>
  </si>
  <si>
    <t>АБВ</t>
  </si>
  <si>
    <t>България БЦ</t>
  </si>
  <si>
    <t>СИК 9 члена</t>
  </si>
  <si>
    <t>КП ПФ</t>
  </si>
  <si>
    <t>КП РБ</t>
  </si>
  <si>
    <t>КП ББЦ</t>
  </si>
  <si>
    <t>КП АБВ</t>
  </si>
  <si>
    <t>ПП ГЕРБ</t>
  </si>
  <si>
    <t>КП БСП-ЛБ</t>
  </si>
  <si>
    <t>ПП ДПС</t>
  </si>
  <si>
    <t>ППАтака</t>
  </si>
  <si>
    <t>МИР8</t>
  </si>
  <si>
    <t>ББЦ</t>
  </si>
  <si>
    <t>8 МИР</t>
  </si>
  <si>
    <t>Приложение № 1 към Решение № 17-НС от 10.02.2017 год. на РИК Добрич</t>
  </si>
  <si>
    <t>Приложение № 1 към Решение № 16-НС от 10.02.2017 год. на РИК Добрич</t>
  </si>
  <si>
    <t>Приложение № 1 към Решение № 18-НС от 10.02.2017 год. на РИК Добрич</t>
  </si>
  <si>
    <t>Приложение № 1 към Решение № 20-НС от 10.02.2017 год. на РИК Добрич</t>
  </si>
  <si>
    <t>Приложение № 1 към Решение № 21-НС от 10.02.2017 год. на РИК Добрич</t>
  </si>
  <si>
    <t>Приложение № 1 към Решение № 23-НС от 10.02.2017 год. на РИК Добрич</t>
  </si>
  <si>
    <t>Приложение № 1 към Решение № 22-НС от 10.02.2017 год. на РИК Добрич</t>
  </si>
  <si>
    <t>Приложение № 1 към Решение № 19-НС от 10.02.2017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</si>
</sst>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/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/>
    <xf numFmtId="0" fontId="0" fillId="0" borderId="22" xfId="0" applyBorder="1"/>
    <xf numFmtId="0" fontId="2" fillId="0" borderId="28" xfId="0" applyFont="1" applyBorder="1" applyAlignment="1">
      <alignment horizontal="right"/>
    </xf>
    <xf numFmtId="0" fontId="2" fillId="0" borderId="29" xfId="0" applyFont="1" applyBorder="1"/>
    <xf numFmtId="0" fontId="2" fillId="0" borderId="23" xfId="0" applyFont="1" applyBorder="1"/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" fillId="0" borderId="31" xfId="0" applyFont="1" applyBorder="1" applyAlignment="1"/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/>
    <xf numFmtId="0" fontId="0" fillId="0" borderId="19" xfId="0" applyBorder="1"/>
    <xf numFmtId="0" fontId="0" fillId="0" borderId="7" xfId="0" applyBorder="1"/>
    <xf numFmtId="0" fontId="0" fillId="0" borderId="20" xfId="0" applyBorder="1"/>
    <xf numFmtId="0" fontId="0" fillId="0" borderId="36" xfId="0" applyBorder="1"/>
    <xf numFmtId="0" fontId="0" fillId="0" borderId="37" xfId="0" applyBorder="1"/>
    <xf numFmtId="0" fontId="0" fillId="0" borderId="32" xfId="0" applyBorder="1"/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3" sqref="A3"/>
    </sheetView>
  </sheetViews>
  <sheetFormatPr defaultRowHeight="15" x14ac:dyDescent="0.25"/>
  <cols>
    <col min="1" max="1" width="6.7109375" customWidth="1"/>
    <col min="2" max="2" width="9.42578125" customWidth="1"/>
    <col min="3" max="3" width="10.5703125" bestFit="1" customWidth="1"/>
    <col min="4" max="4" width="8.5703125" customWidth="1"/>
    <col min="5" max="5" width="11.140625" customWidth="1"/>
    <col min="6" max="6" width="10.42578125" customWidth="1"/>
    <col min="7" max="7" width="8" customWidth="1"/>
    <col min="8" max="8" width="11.5703125" customWidth="1"/>
    <col min="9" max="9" width="6.42578125" customWidth="1"/>
  </cols>
  <sheetData>
    <row r="2" spans="1:10" x14ac:dyDescent="0.25">
      <c r="A2" t="s">
        <v>41</v>
      </c>
    </row>
    <row r="3" spans="1:10" ht="15.75" thickBot="1" x14ac:dyDescent="0.3"/>
    <row r="4" spans="1:10" ht="22.5" customHeight="1" thickBot="1" x14ac:dyDescent="0.3">
      <c r="A4" s="71" t="s">
        <v>7</v>
      </c>
      <c r="B4" s="72"/>
      <c r="C4" s="21" t="s">
        <v>6</v>
      </c>
      <c r="D4" s="10">
        <v>8</v>
      </c>
      <c r="E4" s="21" t="s">
        <v>28</v>
      </c>
      <c r="F4" s="10">
        <v>121</v>
      </c>
      <c r="G4" s="73" t="s">
        <v>14</v>
      </c>
      <c r="H4" s="74"/>
      <c r="I4" s="10">
        <f>7*D4+9*F4</f>
        <v>1145</v>
      </c>
      <c r="J4" s="15"/>
    </row>
    <row r="5" spans="1:10" ht="15.75" customHeight="1" x14ac:dyDescent="0.25">
      <c r="A5" s="66" t="s">
        <v>13</v>
      </c>
      <c r="B5" s="68" t="s">
        <v>0</v>
      </c>
      <c r="C5" s="69"/>
      <c r="D5" s="69"/>
      <c r="E5" s="70"/>
      <c r="F5" s="68" t="s">
        <v>1</v>
      </c>
      <c r="G5" s="69"/>
      <c r="H5" s="69"/>
      <c r="I5" s="70"/>
    </row>
    <row r="6" spans="1:10" ht="30.75" thickBot="1" x14ac:dyDescent="0.3">
      <c r="A6" s="67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10" ht="15.75" x14ac:dyDescent="0.25">
      <c r="A7" s="30" t="s">
        <v>2</v>
      </c>
      <c r="B7" s="8">
        <f>INT(I$4*84/227)</f>
        <v>423</v>
      </c>
      <c r="C7" s="34">
        <f>I$4*84/227-B7</f>
        <v>0.700440528634374</v>
      </c>
      <c r="D7" s="19">
        <v>1</v>
      </c>
      <c r="E7" s="35">
        <f>B7+D7</f>
        <v>424</v>
      </c>
      <c r="F7" s="19">
        <f>(D$4+F$4)</f>
        <v>129</v>
      </c>
      <c r="G7" s="19">
        <v>0</v>
      </c>
      <c r="H7" s="19"/>
      <c r="I7" s="20">
        <f>F7+H7</f>
        <v>129</v>
      </c>
    </row>
    <row r="8" spans="1:10" ht="15.75" x14ac:dyDescent="0.25">
      <c r="A8" s="11" t="s">
        <v>3</v>
      </c>
      <c r="B8" s="9">
        <f>INT(I$4*38/227)</f>
        <v>191</v>
      </c>
      <c r="C8" s="32">
        <f>I$4*38/227-B8</f>
        <v>0.67400881057270112</v>
      </c>
      <c r="D8" s="13">
        <v>1</v>
      </c>
      <c r="E8" s="33">
        <f t="shared" ref="E8:E14" si="0">B8+D8</f>
        <v>192</v>
      </c>
      <c r="F8" s="13">
        <f>INT(38*2*(D$4+F$4)/143)</f>
        <v>68</v>
      </c>
      <c r="G8" s="32">
        <f>38*2*(D$4+F$4)/143-F8</f>
        <v>0.55944055944056004</v>
      </c>
      <c r="H8" s="13"/>
      <c r="I8" s="17">
        <f t="shared" ref="I8:I14" si="1">F8+H8</f>
        <v>68</v>
      </c>
    </row>
    <row r="9" spans="1:10" ht="15.75" x14ac:dyDescent="0.25">
      <c r="A9" s="11" t="s">
        <v>4</v>
      </c>
      <c r="B9" s="9">
        <f>INT(I$4*30/227)</f>
        <v>151</v>
      </c>
      <c r="C9" s="32">
        <f>I$4*30/227-B9</f>
        <v>0.32158590308370094</v>
      </c>
      <c r="D9" s="13"/>
      <c r="E9" s="33">
        <f t="shared" si="0"/>
        <v>151</v>
      </c>
      <c r="F9" s="13">
        <f>INT(30*2*(D$4+F$4)/143)</f>
        <v>54</v>
      </c>
      <c r="G9" s="32">
        <f>30*2*(D$4+F$4)/143-F9</f>
        <v>0.12587412587412672</v>
      </c>
      <c r="H9" s="13"/>
      <c r="I9" s="17">
        <f t="shared" si="1"/>
        <v>54</v>
      </c>
    </row>
    <row r="10" spans="1:10" ht="15.75" x14ac:dyDescent="0.25">
      <c r="A10" s="11" t="s">
        <v>5</v>
      </c>
      <c r="B10" s="9">
        <f>INT(I$4*11/227)</f>
        <v>55</v>
      </c>
      <c r="C10" s="32">
        <f>I$4*11/227-B10</f>
        <v>0.48458149779735749</v>
      </c>
      <c r="D10" s="13"/>
      <c r="E10" s="33">
        <f t="shared" si="0"/>
        <v>55</v>
      </c>
      <c r="F10" s="13">
        <f>INT(11*2*(D$4+F$4)/143)</f>
        <v>19</v>
      </c>
      <c r="G10" s="32">
        <f>11*2*(D$4+F$4)/143-F10</f>
        <v>0.8461538461538467</v>
      </c>
      <c r="H10" s="13">
        <v>1</v>
      </c>
      <c r="I10" s="17">
        <f t="shared" si="1"/>
        <v>20</v>
      </c>
    </row>
    <row r="11" spans="1:10" ht="15.75" x14ac:dyDescent="0.25">
      <c r="A11" s="11" t="s">
        <v>24</v>
      </c>
      <c r="B11" s="9">
        <f>INT(I$4*22/227)</f>
        <v>110</v>
      </c>
      <c r="C11" s="32">
        <f>I$4*22/227-B11</f>
        <v>0.96916299559471497</v>
      </c>
      <c r="D11" s="13">
        <v>1</v>
      </c>
      <c r="E11" s="33">
        <f t="shared" si="0"/>
        <v>111</v>
      </c>
      <c r="F11" s="13">
        <f>INT(22*2*(D$4+F$4)/143)</f>
        <v>39</v>
      </c>
      <c r="G11" s="32">
        <f>22*2*(D$4+F$4)/143-F11</f>
        <v>0.6923076923076934</v>
      </c>
      <c r="H11" s="13">
        <v>1</v>
      </c>
      <c r="I11" s="17">
        <f t="shared" si="1"/>
        <v>40</v>
      </c>
    </row>
    <row r="12" spans="1:10" ht="15.75" x14ac:dyDescent="0.25">
      <c r="A12" s="11" t="s">
        <v>25</v>
      </c>
      <c r="B12" s="9">
        <f>INT(I$4*17/227)</f>
        <v>85</v>
      </c>
      <c r="C12" s="32">
        <f>I$4*17/227-B12</f>
        <v>0.74889867841409341</v>
      </c>
      <c r="D12" s="13">
        <v>1</v>
      </c>
      <c r="E12" s="33">
        <f t="shared" si="0"/>
        <v>86</v>
      </c>
      <c r="F12" s="13">
        <f>INT(17*2*(D$4+F$4)/143)</f>
        <v>30</v>
      </c>
      <c r="G12" s="32">
        <f>17*2*(D$4+F$4)/143-F12</f>
        <v>0.67132867132866991</v>
      </c>
      <c r="H12" s="13">
        <v>1</v>
      </c>
      <c r="I12" s="17">
        <f t="shared" si="1"/>
        <v>31</v>
      </c>
    </row>
    <row r="13" spans="1:10" ht="15.75" x14ac:dyDescent="0.25">
      <c r="A13" s="11" t="s">
        <v>38</v>
      </c>
      <c r="B13" s="9">
        <f>INT(I$4*14/227)</f>
        <v>70</v>
      </c>
      <c r="C13" s="32">
        <f>I$4*14/227-B13</f>
        <v>0.616740088105729</v>
      </c>
      <c r="D13" s="13">
        <v>1</v>
      </c>
      <c r="E13" s="33">
        <f t="shared" si="0"/>
        <v>71</v>
      </c>
      <c r="F13" s="13">
        <f>INT(14*2*(D$4+F$4)/143)</f>
        <v>25</v>
      </c>
      <c r="G13" s="32">
        <f>14*2*(D$4+F$4)/143-F13</f>
        <v>0.25874125874126008</v>
      </c>
      <c r="H13" s="13"/>
      <c r="I13" s="17">
        <f t="shared" si="1"/>
        <v>25</v>
      </c>
    </row>
    <row r="14" spans="1:10" ht="16.5" thickBot="1" x14ac:dyDescent="0.3">
      <c r="A14" s="31" t="s">
        <v>26</v>
      </c>
      <c r="B14" s="14">
        <f>INT(I$4*11/227)</f>
        <v>55</v>
      </c>
      <c r="C14" s="36">
        <f>I$4*11/227-B14</f>
        <v>0.48458149779735749</v>
      </c>
      <c r="D14" s="16"/>
      <c r="E14" s="37">
        <f t="shared" si="0"/>
        <v>55</v>
      </c>
      <c r="F14" s="16">
        <f>INT(11*2*(D$4+F$4)/143)</f>
        <v>19</v>
      </c>
      <c r="G14" s="36">
        <f>11*2*(D$4+F$4)/143-F14</f>
        <v>0.8461538461538467</v>
      </c>
      <c r="H14" s="16">
        <v>1</v>
      </c>
      <c r="I14" s="18">
        <f t="shared" si="1"/>
        <v>20</v>
      </c>
    </row>
    <row r="15" spans="1:10" ht="16.5" thickBot="1" x14ac:dyDescent="0.3">
      <c r="A15" s="29" t="s">
        <v>8</v>
      </c>
      <c r="B15" s="12">
        <f t="shared" ref="B15:I15" si="2">SUM(B7:B14)</f>
        <v>1140</v>
      </c>
      <c r="C15" s="12">
        <f t="shared" si="2"/>
        <v>5.0000000000000284</v>
      </c>
      <c r="D15" s="12">
        <f t="shared" si="2"/>
        <v>5</v>
      </c>
      <c r="E15" s="12">
        <f t="shared" si="2"/>
        <v>1145</v>
      </c>
      <c r="F15" s="12">
        <f t="shared" si="2"/>
        <v>383</v>
      </c>
      <c r="G15" s="12">
        <f t="shared" si="2"/>
        <v>4.0000000000000036</v>
      </c>
      <c r="H15" s="38">
        <f t="shared" si="2"/>
        <v>4</v>
      </c>
      <c r="I15" s="25">
        <f t="shared" si="2"/>
        <v>387</v>
      </c>
    </row>
    <row r="19" ht="15" customHeight="1" x14ac:dyDescent="0.25"/>
  </sheetData>
  <mergeCells count="5">
    <mergeCell ref="A5:A6"/>
    <mergeCell ref="B5:E5"/>
    <mergeCell ref="F5:I5"/>
    <mergeCell ref="A4:B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F15" sqref="F15"/>
    </sheetView>
  </sheetViews>
  <sheetFormatPr defaultRowHeight="15" x14ac:dyDescent="0.25"/>
  <cols>
    <col min="3" max="3" width="10.5703125" bestFit="1" customWidth="1"/>
    <col min="5" max="5" width="10.85546875" customWidth="1"/>
    <col min="8" max="8" width="9.7109375" customWidth="1"/>
  </cols>
  <sheetData>
    <row r="3" spans="1:9" ht="15.75" thickBot="1" x14ac:dyDescent="0.3"/>
    <row r="4" spans="1:9" ht="15.75" thickBot="1" x14ac:dyDescent="0.3">
      <c r="A4" s="71" t="s">
        <v>37</v>
      </c>
      <c r="B4" s="72"/>
      <c r="C4" s="21" t="s">
        <v>6</v>
      </c>
      <c r="D4" s="10">
        <f>Добрич!D4+Добричка!D4+Балчик!D4+'Ген. Тошево'!D4+Каварна!D4+Крушари!D4+Тервел!D4+Шабла!D4</f>
        <v>173</v>
      </c>
      <c r="E4" s="21" t="s">
        <v>28</v>
      </c>
      <c r="F4" s="10">
        <f>Добрич!F4+Добричка!F4+Балчик!F4+'Ген. Тошево'!F4+Каварна!F4+Крушари!F4+Тервел!F4+Шабла!F4</f>
        <v>208</v>
      </c>
      <c r="G4" s="73" t="s">
        <v>14</v>
      </c>
      <c r="H4" s="74"/>
      <c r="I4" s="10">
        <f>7*D4+9*F4</f>
        <v>3083</v>
      </c>
    </row>
    <row r="5" spans="1:9" ht="15" customHeight="1" x14ac:dyDescent="0.25">
      <c r="A5" s="66" t="s">
        <v>13</v>
      </c>
      <c r="B5" s="68" t="s">
        <v>0</v>
      </c>
      <c r="C5" s="69"/>
      <c r="D5" s="69"/>
      <c r="E5" s="70"/>
      <c r="F5" s="68" t="s">
        <v>1</v>
      </c>
      <c r="G5" s="69"/>
      <c r="H5" s="69"/>
      <c r="I5" s="70"/>
    </row>
    <row r="6" spans="1:9" ht="30.75" thickBot="1" x14ac:dyDescent="0.3">
      <c r="A6" s="75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9" ht="15.75" x14ac:dyDescent="0.25">
      <c r="A7" s="30" t="s">
        <v>2</v>
      </c>
      <c r="B7" s="8">
        <f>INT(I$4*84/227)</f>
        <v>1140</v>
      </c>
      <c r="C7" s="34">
        <f>I$4*84/227-B7</f>
        <v>0.84581497797353222</v>
      </c>
      <c r="D7" s="19"/>
      <c r="E7" s="35">
        <f>B7+D7</f>
        <v>1140</v>
      </c>
      <c r="F7" s="19">
        <f>(D$4+F$4)</f>
        <v>381</v>
      </c>
      <c r="G7" s="19">
        <v>0</v>
      </c>
      <c r="H7" s="19"/>
      <c r="I7" s="20">
        <f>F7+H7</f>
        <v>381</v>
      </c>
    </row>
    <row r="8" spans="1:9" ht="15.75" x14ac:dyDescent="0.25">
      <c r="A8" s="11" t="s">
        <v>3</v>
      </c>
      <c r="B8" s="9">
        <f>INT(I$4*38/227)</f>
        <v>516</v>
      </c>
      <c r="C8" s="32">
        <f>I$4*38/227-B8</f>
        <v>9.6916299559438812E-2</v>
      </c>
      <c r="D8" s="13">
        <v>1</v>
      </c>
      <c r="E8" s="33">
        <f t="shared" ref="E8:E14" si="0">B8+D8</f>
        <v>517</v>
      </c>
      <c r="F8" s="13">
        <f>INT(38*2*(D$4+F$4)/143)</f>
        <v>202</v>
      </c>
      <c r="G8" s="32">
        <f>38*2*(D$4+F$4)/143-F8</f>
        <v>0.48951048951047937</v>
      </c>
      <c r="H8" s="13">
        <v>1</v>
      </c>
      <c r="I8" s="17">
        <f t="shared" ref="I8:I14" si="1">F8+H8</f>
        <v>203</v>
      </c>
    </row>
    <row r="9" spans="1:9" ht="15.75" x14ac:dyDescent="0.25">
      <c r="A9" s="11" t="s">
        <v>4</v>
      </c>
      <c r="B9" s="9">
        <f>INT(I$4*30/227)</f>
        <v>407</v>
      </c>
      <c r="C9" s="32">
        <f>I$4*30/227-B9</f>
        <v>0.44493392070484106</v>
      </c>
      <c r="D9" s="13">
        <v>1</v>
      </c>
      <c r="E9" s="33">
        <f t="shared" si="0"/>
        <v>408</v>
      </c>
      <c r="F9" s="13">
        <f>INT(30*2*(D$4+F$4)/143)</f>
        <v>159</v>
      </c>
      <c r="G9" s="32">
        <f>30*2*(D$4+F$4)/143-F9</f>
        <v>0.8601398601398671</v>
      </c>
      <c r="H9" s="13">
        <v>1</v>
      </c>
      <c r="I9" s="17">
        <f t="shared" si="1"/>
        <v>160</v>
      </c>
    </row>
    <row r="10" spans="1:9" ht="15.75" x14ac:dyDescent="0.25">
      <c r="A10" s="11" t="s">
        <v>5</v>
      </c>
      <c r="B10" s="9">
        <f>INT(I$4*11/227)</f>
        <v>149</v>
      </c>
      <c r="C10" s="32">
        <f>I$4*11/227-B10</f>
        <v>0.39647577092512165</v>
      </c>
      <c r="D10" s="13"/>
      <c r="E10" s="33">
        <f t="shared" si="0"/>
        <v>149</v>
      </c>
      <c r="F10" s="13">
        <f>INT(11*2*(D$4+F$4)/143)</f>
        <v>58</v>
      </c>
      <c r="G10" s="32">
        <f>11*2*(D$4+F$4)/143-F10</f>
        <v>0.6153846153846132</v>
      </c>
      <c r="H10" s="13"/>
      <c r="I10" s="17">
        <f t="shared" si="1"/>
        <v>58</v>
      </c>
    </row>
    <row r="11" spans="1:9" ht="15.75" x14ac:dyDescent="0.25">
      <c r="A11" s="11" t="s">
        <v>24</v>
      </c>
      <c r="B11" s="9">
        <f>INT(I$4*22/227)</f>
        <v>298</v>
      </c>
      <c r="C11" s="32">
        <f>I$4*22/227-B11</f>
        <v>0.7929515418502433</v>
      </c>
      <c r="D11" s="13">
        <v>1</v>
      </c>
      <c r="E11" s="33">
        <f t="shared" si="0"/>
        <v>299</v>
      </c>
      <c r="F11" s="13">
        <f>INT(22*2*(D$4+F$4)/143)</f>
        <v>117</v>
      </c>
      <c r="G11" s="32">
        <f>22*2*(D$4+F$4)/143-F11</f>
        <v>0.2307692307692264</v>
      </c>
      <c r="H11" s="13"/>
      <c r="I11" s="17">
        <f t="shared" si="1"/>
        <v>117</v>
      </c>
    </row>
    <row r="12" spans="1:9" ht="15.75" x14ac:dyDescent="0.25">
      <c r="A12" s="11" t="s">
        <v>25</v>
      </c>
      <c r="B12" s="9">
        <f>INT(I$4*17/227)</f>
        <v>230</v>
      </c>
      <c r="C12" s="32">
        <f>I$4*17/227-B12</f>
        <v>0.88546255506608418</v>
      </c>
      <c r="D12" s="13"/>
      <c r="E12" s="33">
        <f t="shared" si="0"/>
        <v>230</v>
      </c>
      <c r="F12" s="13">
        <f>INT(17*2*(D$4+F$4)/143)</f>
        <v>90</v>
      </c>
      <c r="G12" s="32">
        <f>17*2*(D$4+F$4)/143-F12</f>
        <v>0.58741258741258662</v>
      </c>
      <c r="H12" s="13">
        <v>1</v>
      </c>
      <c r="I12" s="17">
        <f t="shared" si="1"/>
        <v>91</v>
      </c>
    </row>
    <row r="13" spans="1:9" ht="15.75" x14ac:dyDescent="0.25">
      <c r="A13" s="11" t="s">
        <v>38</v>
      </c>
      <c r="B13" s="9">
        <f>INT(I$4*14/227)</f>
        <v>190</v>
      </c>
      <c r="C13" s="32">
        <f>I$4*14/227-B13</f>
        <v>0.1409691629955887</v>
      </c>
      <c r="D13" s="13">
        <v>1</v>
      </c>
      <c r="E13" s="33">
        <f t="shared" si="0"/>
        <v>191</v>
      </c>
      <c r="F13" s="13">
        <f>INT(14*2*(D$4+F$4)/143)</f>
        <v>74</v>
      </c>
      <c r="G13" s="32">
        <f>14*2*(D$4+F$4)/143-F13</f>
        <v>0.60139860139859991</v>
      </c>
      <c r="H13" s="13"/>
      <c r="I13" s="17">
        <f t="shared" si="1"/>
        <v>74</v>
      </c>
    </row>
    <row r="14" spans="1:9" ht="16.5" thickBot="1" x14ac:dyDescent="0.3">
      <c r="A14" s="31" t="s">
        <v>26</v>
      </c>
      <c r="B14" s="14">
        <f>INT(I$4*11/227)</f>
        <v>149</v>
      </c>
      <c r="C14" s="36">
        <f>I$4*11/227-B14</f>
        <v>0.39647577092512165</v>
      </c>
      <c r="D14" s="16"/>
      <c r="E14" s="37">
        <f t="shared" si="0"/>
        <v>149</v>
      </c>
      <c r="F14" s="16">
        <f>INT(11*2*(D$4+F$4)/143)</f>
        <v>58</v>
      </c>
      <c r="G14" s="36">
        <f>11*2*(D$4+F$4)/143-F14</f>
        <v>0.6153846153846132</v>
      </c>
      <c r="H14" s="16"/>
      <c r="I14" s="18">
        <f t="shared" si="1"/>
        <v>58</v>
      </c>
    </row>
    <row r="15" spans="1:9" ht="16.5" thickBot="1" x14ac:dyDescent="0.3">
      <c r="A15" s="29" t="s">
        <v>8</v>
      </c>
      <c r="B15" s="12">
        <f t="shared" ref="B15:I15" si="2">SUM(B7:B14)</f>
        <v>3079</v>
      </c>
      <c r="C15" s="12">
        <f t="shared" si="2"/>
        <v>3.9999999999999716</v>
      </c>
      <c r="D15" s="12">
        <f t="shared" si="2"/>
        <v>4</v>
      </c>
      <c r="E15" s="12">
        <f t="shared" si="2"/>
        <v>3083</v>
      </c>
      <c r="F15" s="12">
        <f t="shared" si="2"/>
        <v>1139</v>
      </c>
      <c r="G15" s="12">
        <f t="shared" si="2"/>
        <v>3.9999999999999858</v>
      </c>
      <c r="H15" s="38">
        <f t="shared" si="2"/>
        <v>3</v>
      </c>
      <c r="I15" s="25">
        <f t="shared" si="2"/>
        <v>1142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workbookViewId="0">
      <selection activeCell="A2" sqref="A2"/>
    </sheetView>
  </sheetViews>
  <sheetFormatPr defaultRowHeight="15" x14ac:dyDescent="0.25"/>
  <cols>
    <col min="3" max="3" width="11.85546875" customWidth="1"/>
    <col min="5" max="5" width="11.85546875" customWidth="1"/>
    <col min="7" max="7" width="10.7109375" customWidth="1"/>
    <col min="8" max="8" width="11" customWidth="1"/>
  </cols>
  <sheetData>
    <row r="2" spans="1:9" x14ac:dyDescent="0.25">
      <c r="A2" t="s">
        <v>40</v>
      </c>
    </row>
    <row r="3" spans="1:9" ht="15.75" thickBot="1" x14ac:dyDescent="0.3"/>
    <row r="4" spans="1:9" ht="15.75" thickBot="1" x14ac:dyDescent="0.3">
      <c r="A4" s="71" t="s">
        <v>18</v>
      </c>
      <c r="B4" s="72"/>
      <c r="C4" s="21" t="s">
        <v>6</v>
      </c>
      <c r="D4" s="10">
        <v>52</v>
      </c>
      <c r="E4" s="21" t="s">
        <v>28</v>
      </c>
      <c r="F4" s="10">
        <v>15</v>
      </c>
      <c r="G4" s="73" t="s">
        <v>14</v>
      </c>
      <c r="H4" s="74"/>
      <c r="I4" s="10">
        <f>7*D4+9*F4</f>
        <v>499</v>
      </c>
    </row>
    <row r="5" spans="1:9" x14ac:dyDescent="0.25">
      <c r="A5" s="66" t="s">
        <v>13</v>
      </c>
      <c r="B5" s="68" t="s">
        <v>0</v>
      </c>
      <c r="C5" s="69"/>
      <c r="D5" s="69"/>
      <c r="E5" s="70"/>
      <c r="F5" s="68" t="s">
        <v>1</v>
      </c>
      <c r="G5" s="69"/>
      <c r="H5" s="69"/>
      <c r="I5" s="70"/>
    </row>
    <row r="6" spans="1:9" ht="30.75" thickBot="1" x14ac:dyDescent="0.3">
      <c r="A6" s="67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9" ht="15.75" x14ac:dyDescent="0.25">
      <c r="A7" s="30" t="s">
        <v>2</v>
      </c>
      <c r="B7" s="8">
        <f>INT(I$4*84/227)</f>
        <v>184</v>
      </c>
      <c r="C7" s="34">
        <f>I$4*84/227-B7</f>
        <v>0.65198237885462618</v>
      </c>
      <c r="D7" s="19">
        <v>1</v>
      </c>
      <c r="E7" s="35">
        <f>B7+D7</f>
        <v>185</v>
      </c>
      <c r="F7" s="19">
        <f>(D$4+F$4)</f>
        <v>67</v>
      </c>
      <c r="G7" s="19">
        <v>0</v>
      </c>
      <c r="H7" s="19"/>
      <c r="I7" s="20">
        <f>F7+H7</f>
        <v>67</v>
      </c>
    </row>
    <row r="8" spans="1:9" ht="15.75" x14ac:dyDescent="0.25">
      <c r="A8" s="11" t="s">
        <v>3</v>
      </c>
      <c r="B8" s="9">
        <f>INT(I$4*38/227)</f>
        <v>83</v>
      </c>
      <c r="C8" s="32">
        <f>I$4*38/227-B8</f>
        <v>0.53303964757709821</v>
      </c>
      <c r="D8" s="13">
        <v>1</v>
      </c>
      <c r="E8" s="33">
        <f t="shared" ref="E8:E14" si="0">B8+D8</f>
        <v>84</v>
      </c>
      <c r="F8" s="13">
        <f>INT(38*2*(D$4+F$4)/143)</f>
        <v>35</v>
      </c>
      <c r="G8" s="32">
        <f>38*2*(D$4+F$4)/143-F8</f>
        <v>0.60839160839160655</v>
      </c>
      <c r="H8" s="13">
        <v>1</v>
      </c>
      <c r="I8" s="17">
        <f t="shared" ref="I8:I14" si="1">F8+H8</f>
        <v>36</v>
      </c>
    </row>
    <row r="9" spans="1:9" ht="15.75" x14ac:dyDescent="0.25">
      <c r="A9" s="11" t="s">
        <v>4</v>
      </c>
      <c r="B9" s="9">
        <f>INT(I$4*30/227)</f>
        <v>65</v>
      </c>
      <c r="C9" s="32">
        <f>I$4*30/227-B9</f>
        <v>0.94713656387665424</v>
      </c>
      <c r="D9" s="13">
        <v>1</v>
      </c>
      <c r="E9" s="33">
        <f t="shared" si="0"/>
        <v>66</v>
      </c>
      <c r="F9" s="13">
        <f>INT(30*2*(D$4+F$4)/143)</f>
        <v>28</v>
      </c>
      <c r="G9" s="32">
        <f>30*2*(D$4+F$4)/143-F9</f>
        <v>0.11188811188811343</v>
      </c>
      <c r="H9" s="13"/>
      <c r="I9" s="17">
        <f t="shared" si="1"/>
        <v>28</v>
      </c>
    </row>
    <row r="10" spans="1:9" ht="15.75" x14ac:dyDescent="0.25">
      <c r="A10" s="11" t="s">
        <v>5</v>
      </c>
      <c r="B10" s="9">
        <f>INT(I$4*11/227)</f>
        <v>24</v>
      </c>
      <c r="C10" s="32">
        <f>I$4*11/227-B10</f>
        <v>0.18061674008810513</v>
      </c>
      <c r="D10" s="13"/>
      <c r="E10" s="33">
        <f t="shared" si="0"/>
        <v>24</v>
      </c>
      <c r="F10" s="13">
        <f>INT(11*2*(D$4+F$4)/143)</f>
        <v>10</v>
      </c>
      <c r="G10" s="32">
        <f>11*2*(D$4+F$4)/143-F10</f>
        <v>0.30769230769230838</v>
      </c>
      <c r="H10" s="13"/>
      <c r="I10" s="17">
        <f t="shared" si="1"/>
        <v>10</v>
      </c>
    </row>
    <row r="11" spans="1:9" ht="15.75" x14ac:dyDescent="0.25">
      <c r="A11" s="11" t="s">
        <v>24</v>
      </c>
      <c r="B11" s="9">
        <f>INT(I$4*22/227)</f>
        <v>48</v>
      </c>
      <c r="C11" s="32">
        <f>I$4*22/227-B11</f>
        <v>0.36123348017621026</v>
      </c>
      <c r="D11" s="13"/>
      <c r="E11" s="33">
        <f t="shared" si="0"/>
        <v>48</v>
      </c>
      <c r="F11" s="13">
        <f>INT(22*2*(D$4+F$4)/143)</f>
        <v>20</v>
      </c>
      <c r="G11" s="32">
        <f>22*2*(D$4+F$4)/143-F11</f>
        <v>0.61538461538461675</v>
      </c>
      <c r="H11" s="13">
        <v>1</v>
      </c>
      <c r="I11" s="17">
        <f t="shared" si="1"/>
        <v>21</v>
      </c>
    </row>
    <row r="12" spans="1:9" ht="15.75" x14ac:dyDescent="0.25">
      <c r="A12" s="11" t="s">
        <v>25</v>
      </c>
      <c r="B12" s="9">
        <f>INT(I$4*17/227)</f>
        <v>37</v>
      </c>
      <c r="C12" s="32">
        <f>I$4*17/227-B12</f>
        <v>0.37004405286343456</v>
      </c>
      <c r="D12" s="13"/>
      <c r="E12" s="33">
        <f t="shared" si="0"/>
        <v>37</v>
      </c>
      <c r="F12" s="13">
        <f>INT(17*2*(D$4+F$4)/143)</f>
        <v>15</v>
      </c>
      <c r="G12" s="32">
        <f>17*2*(D$4+F$4)/143-F12</f>
        <v>0.93006993006993</v>
      </c>
      <c r="H12" s="13">
        <v>1</v>
      </c>
      <c r="I12" s="17">
        <f t="shared" si="1"/>
        <v>16</v>
      </c>
    </row>
    <row r="13" spans="1:9" ht="15.75" x14ac:dyDescent="0.25">
      <c r="A13" s="11" t="s">
        <v>27</v>
      </c>
      <c r="B13" s="9">
        <f>INT(I$4*14/227)</f>
        <v>30</v>
      </c>
      <c r="C13" s="32">
        <f>I$4*14/227-B13</f>
        <v>0.77533039647576985</v>
      </c>
      <c r="D13" s="13">
        <v>1</v>
      </c>
      <c r="E13" s="33">
        <f t="shared" si="0"/>
        <v>31</v>
      </c>
      <c r="F13" s="13">
        <f>INT(14*2*(D$4+F$4)/143)</f>
        <v>13</v>
      </c>
      <c r="G13" s="32">
        <f>14*2*(D$4+F$4)/143-F13</f>
        <v>0.1188811188811183</v>
      </c>
      <c r="H13" s="13"/>
      <c r="I13" s="17">
        <f t="shared" si="1"/>
        <v>13</v>
      </c>
    </row>
    <row r="14" spans="1:9" ht="16.5" thickBot="1" x14ac:dyDescent="0.3">
      <c r="A14" s="31" t="s">
        <v>26</v>
      </c>
      <c r="B14" s="14">
        <f>INT(I$4*11/227)</f>
        <v>24</v>
      </c>
      <c r="C14" s="36">
        <f>I$4*11/227-B14</f>
        <v>0.18061674008810513</v>
      </c>
      <c r="D14" s="16"/>
      <c r="E14" s="37">
        <f t="shared" si="0"/>
        <v>24</v>
      </c>
      <c r="F14" s="16">
        <f>INT(11*2*(D$4+F$4)/143)</f>
        <v>10</v>
      </c>
      <c r="G14" s="36">
        <f>11*2*(D$4+F$4)/143-F14</f>
        <v>0.30769230769230838</v>
      </c>
      <c r="H14" s="16"/>
      <c r="I14" s="18">
        <f t="shared" si="1"/>
        <v>10</v>
      </c>
    </row>
    <row r="15" spans="1:9" ht="16.5" thickBot="1" x14ac:dyDescent="0.3">
      <c r="A15" s="29" t="s">
        <v>8</v>
      </c>
      <c r="B15" s="12">
        <f t="shared" ref="B15:I15" si="2">SUM(B7:B14)</f>
        <v>495</v>
      </c>
      <c r="C15" s="12">
        <f t="shared" si="2"/>
        <v>4.0000000000000036</v>
      </c>
      <c r="D15" s="12">
        <f t="shared" si="2"/>
        <v>4</v>
      </c>
      <c r="E15" s="65">
        <f t="shared" si="2"/>
        <v>499</v>
      </c>
      <c r="F15" s="12">
        <f t="shared" si="2"/>
        <v>198</v>
      </c>
      <c r="G15" s="12">
        <f t="shared" si="2"/>
        <v>3.0000000000000018</v>
      </c>
      <c r="H15" s="38">
        <f t="shared" si="2"/>
        <v>3</v>
      </c>
      <c r="I15" s="25">
        <f t="shared" si="2"/>
        <v>201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workbookViewId="0">
      <selection activeCell="H15" sqref="H15"/>
    </sheetView>
  </sheetViews>
  <sheetFormatPr defaultRowHeight="15" x14ac:dyDescent="0.25"/>
  <cols>
    <col min="1" max="1" width="12.7109375" customWidth="1"/>
    <col min="3" max="3" width="12.85546875" customWidth="1"/>
    <col min="5" max="5" width="12.5703125" customWidth="1"/>
    <col min="7" max="7" width="11" customWidth="1"/>
    <col min="8" max="8" width="10.28515625" customWidth="1"/>
  </cols>
  <sheetData>
    <row r="2" spans="1:9" x14ac:dyDescent="0.25">
      <c r="A2" t="s">
        <v>43</v>
      </c>
    </row>
    <row r="3" spans="1:9" ht="15.75" thickBot="1" x14ac:dyDescent="0.3"/>
    <row r="4" spans="1:9" ht="15.75" thickBot="1" x14ac:dyDescent="0.3">
      <c r="A4" s="71" t="s">
        <v>19</v>
      </c>
      <c r="B4" s="72"/>
      <c r="C4" s="21" t="s">
        <v>6</v>
      </c>
      <c r="D4" s="10">
        <v>17</v>
      </c>
      <c r="E4" s="21" t="s">
        <v>28</v>
      </c>
      <c r="F4" s="10">
        <v>19</v>
      </c>
      <c r="G4" s="73" t="s">
        <v>14</v>
      </c>
      <c r="H4" s="74"/>
      <c r="I4" s="10">
        <f>7*D4+9*F4</f>
        <v>290</v>
      </c>
    </row>
    <row r="5" spans="1:9" x14ac:dyDescent="0.25">
      <c r="A5" s="66" t="s">
        <v>13</v>
      </c>
      <c r="B5" s="68" t="s">
        <v>0</v>
      </c>
      <c r="C5" s="69"/>
      <c r="D5" s="69"/>
      <c r="E5" s="70"/>
      <c r="F5" s="68" t="s">
        <v>1</v>
      </c>
      <c r="G5" s="69"/>
      <c r="H5" s="69"/>
      <c r="I5" s="70"/>
    </row>
    <row r="6" spans="1:9" ht="30.75" thickBot="1" x14ac:dyDescent="0.3">
      <c r="A6" s="75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9" ht="15.75" x14ac:dyDescent="0.25">
      <c r="A7" s="30" t="s">
        <v>2</v>
      </c>
      <c r="B7" s="8">
        <f>INT(I$4*84/227)</f>
        <v>107</v>
      </c>
      <c r="C7" s="34">
        <f>I$4*84/227-B7</f>
        <v>0.31277533039647665</v>
      </c>
      <c r="D7" s="19"/>
      <c r="E7" s="35">
        <f>B7+D7</f>
        <v>107</v>
      </c>
      <c r="F7" s="19">
        <f>(D$4+F$4)</f>
        <v>36</v>
      </c>
      <c r="G7" s="19">
        <v>0</v>
      </c>
      <c r="H7" s="19"/>
      <c r="I7" s="20">
        <f>F7+H7</f>
        <v>36</v>
      </c>
    </row>
    <row r="8" spans="1:9" ht="15.75" x14ac:dyDescent="0.25">
      <c r="A8" s="11" t="s">
        <v>3</v>
      </c>
      <c r="B8" s="9">
        <f>INT(I$4*38/227)</f>
        <v>48</v>
      </c>
      <c r="C8" s="32">
        <f>I$4*38/227-B8</f>
        <v>0.54625550660792754</v>
      </c>
      <c r="D8" s="13">
        <v>1</v>
      </c>
      <c r="E8" s="33">
        <f t="shared" ref="E8:E14" si="0">B8+D8</f>
        <v>49</v>
      </c>
      <c r="F8" s="13">
        <f>INT(38*2*(D$4+F$4)/143)</f>
        <v>19</v>
      </c>
      <c r="G8" s="13">
        <f>38*2*(D$4+F$4)/143-F8</f>
        <v>0.13286713286713336</v>
      </c>
      <c r="H8" s="13"/>
      <c r="I8" s="17">
        <f t="shared" ref="I8:I14" si="1">F8+H8</f>
        <v>19</v>
      </c>
    </row>
    <row r="9" spans="1:9" ht="15.75" x14ac:dyDescent="0.25">
      <c r="A9" s="11" t="s">
        <v>4</v>
      </c>
      <c r="B9" s="9">
        <f>INT(I$4*30/227)</f>
        <v>38</v>
      </c>
      <c r="C9" s="32">
        <f>I$4*30/227-B9</f>
        <v>0.32599118942731309</v>
      </c>
      <c r="D9" s="13"/>
      <c r="E9" s="33">
        <f t="shared" si="0"/>
        <v>38</v>
      </c>
      <c r="F9" s="13">
        <f>INT(30*2*(D$4+F$4)/143)</f>
        <v>15</v>
      </c>
      <c r="G9" s="13">
        <f>30*2*(D$4+F$4)/143-F9</f>
        <v>0.10489510489510501</v>
      </c>
      <c r="H9" s="13"/>
      <c r="I9" s="17">
        <f t="shared" si="1"/>
        <v>15</v>
      </c>
    </row>
    <row r="10" spans="1:9" ht="15.75" x14ac:dyDescent="0.25">
      <c r="A10" s="11" t="s">
        <v>5</v>
      </c>
      <c r="B10" s="9">
        <f>INT(I$4*11/227)</f>
        <v>14</v>
      </c>
      <c r="C10" s="32">
        <f>I$4*11/227-B10</f>
        <v>5.286343612334754E-2</v>
      </c>
      <c r="D10" s="13"/>
      <c r="E10" s="33">
        <f t="shared" si="0"/>
        <v>14</v>
      </c>
      <c r="F10" s="13">
        <f>INT(11*2*(D$4+F$4)/143)</f>
        <v>5</v>
      </c>
      <c r="G10" s="13">
        <f>11*2*(D$4+F$4)/143-F10</f>
        <v>0.53846153846153832</v>
      </c>
      <c r="H10" s="13">
        <v>1</v>
      </c>
      <c r="I10" s="17">
        <f t="shared" si="1"/>
        <v>6</v>
      </c>
    </row>
    <row r="11" spans="1:9" ht="15.75" x14ac:dyDescent="0.25">
      <c r="A11" s="11" t="s">
        <v>24</v>
      </c>
      <c r="B11" s="9">
        <f>INT(I$4*22/227)</f>
        <v>28</v>
      </c>
      <c r="C11" s="32">
        <f>I$4*22/227-B11</f>
        <v>0.10572687224669508</v>
      </c>
      <c r="D11" s="13"/>
      <c r="E11" s="33">
        <f t="shared" si="0"/>
        <v>28</v>
      </c>
      <c r="F11" s="13">
        <f>INT(22*2*(D$4+F$4)/143)</f>
        <v>11</v>
      </c>
      <c r="G11" s="13">
        <f>22*2*(D$4+F$4)/143-F11</f>
        <v>7.692307692307665E-2</v>
      </c>
      <c r="H11" s="13"/>
      <c r="I11" s="17">
        <f t="shared" si="1"/>
        <v>11</v>
      </c>
    </row>
    <row r="12" spans="1:9" ht="15.75" x14ac:dyDescent="0.25">
      <c r="A12" s="11" t="s">
        <v>25</v>
      </c>
      <c r="B12" s="9">
        <f>INT(I$4*17/227)</f>
        <v>21</v>
      </c>
      <c r="C12" s="32">
        <f>I$4*17/227-B12</f>
        <v>0.71806167400881193</v>
      </c>
      <c r="D12" s="13">
        <v>1</v>
      </c>
      <c r="E12" s="33">
        <f t="shared" si="0"/>
        <v>22</v>
      </c>
      <c r="F12" s="13">
        <f>INT(17*2*(D$4+F$4)/143)</f>
        <v>8</v>
      </c>
      <c r="G12" s="13">
        <f>17*2*(D$4+F$4)/143-F12</f>
        <v>0.55944055944056004</v>
      </c>
      <c r="H12" s="13">
        <v>1</v>
      </c>
      <c r="I12" s="17">
        <f t="shared" si="1"/>
        <v>9</v>
      </c>
    </row>
    <row r="13" spans="1:9" ht="15.75" x14ac:dyDescent="0.25">
      <c r="A13" s="11" t="s">
        <v>27</v>
      </c>
      <c r="B13" s="9">
        <f>INT(I$4*14/227)</f>
        <v>17</v>
      </c>
      <c r="C13" s="32">
        <f>I$4*14/227-B13</f>
        <v>0.88546255506608063</v>
      </c>
      <c r="D13" s="13">
        <v>1</v>
      </c>
      <c r="E13" s="33">
        <f t="shared" si="0"/>
        <v>18</v>
      </c>
      <c r="F13" s="13">
        <f>INT(14*2*(D$4+F$4)/143)</f>
        <v>7</v>
      </c>
      <c r="G13" s="13">
        <f>14*2*(D$4+F$4)/143-F13</f>
        <v>4.8951048951049181E-2</v>
      </c>
      <c r="H13" s="13"/>
      <c r="I13" s="17">
        <f t="shared" si="1"/>
        <v>7</v>
      </c>
    </row>
    <row r="14" spans="1:9" ht="16.5" thickBot="1" x14ac:dyDescent="0.3">
      <c r="A14" s="31" t="s">
        <v>26</v>
      </c>
      <c r="B14" s="14">
        <f>INT(I$4*11/227)</f>
        <v>14</v>
      </c>
      <c r="C14" s="36">
        <f>I$4*11/227-B14</f>
        <v>5.286343612334754E-2</v>
      </c>
      <c r="D14" s="16"/>
      <c r="E14" s="37">
        <f t="shared" si="0"/>
        <v>14</v>
      </c>
      <c r="F14" s="16">
        <f>INT(11*2*(D$4+F$4)/143)</f>
        <v>5</v>
      </c>
      <c r="G14" s="16">
        <f>11*2*(D$4+F$4)/143-F14</f>
        <v>0.53846153846153832</v>
      </c>
      <c r="H14" s="16"/>
      <c r="I14" s="18">
        <f t="shared" si="1"/>
        <v>5</v>
      </c>
    </row>
    <row r="15" spans="1:9" ht="16.5" thickBot="1" x14ac:dyDescent="0.3">
      <c r="A15" s="29" t="s">
        <v>8</v>
      </c>
      <c r="B15" s="12">
        <f t="shared" ref="B15:I15" si="2">SUM(B7:B14)</f>
        <v>287</v>
      </c>
      <c r="C15" s="12">
        <f t="shared" si="2"/>
        <v>3</v>
      </c>
      <c r="D15" s="12">
        <f t="shared" si="2"/>
        <v>3</v>
      </c>
      <c r="E15" s="65">
        <f t="shared" si="2"/>
        <v>290</v>
      </c>
      <c r="F15" s="12">
        <f t="shared" si="2"/>
        <v>106</v>
      </c>
      <c r="G15" s="12">
        <f t="shared" si="2"/>
        <v>2.0000000000000009</v>
      </c>
      <c r="H15" s="38">
        <f t="shared" si="2"/>
        <v>2</v>
      </c>
      <c r="I15" s="25">
        <f t="shared" si="2"/>
        <v>108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3" sqref="A3"/>
    </sheetView>
  </sheetViews>
  <sheetFormatPr defaultRowHeight="15" x14ac:dyDescent="0.25"/>
  <cols>
    <col min="3" max="3" width="13.28515625" customWidth="1"/>
    <col min="5" max="5" width="12.7109375" customWidth="1"/>
    <col min="7" max="7" width="11.28515625" customWidth="1"/>
    <col min="8" max="8" width="10.7109375" customWidth="1"/>
  </cols>
  <sheetData>
    <row r="2" spans="1:9" x14ac:dyDescent="0.25">
      <c r="A2" t="s">
        <v>42</v>
      </c>
    </row>
    <row r="3" spans="1:9" ht="15.75" thickBot="1" x14ac:dyDescent="0.3"/>
    <row r="4" spans="1:9" ht="15.75" thickBot="1" x14ac:dyDescent="0.3">
      <c r="A4" s="71" t="s">
        <v>20</v>
      </c>
      <c r="B4" s="72"/>
      <c r="C4" s="21" t="s">
        <v>6</v>
      </c>
      <c r="D4" s="10">
        <v>37</v>
      </c>
      <c r="E4" s="21" t="s">
        <v>28</v>
      </c>
      <c r="F4" s="10">
        <v>10</v>
      </c>
      <c r="G4" s="73" t="s">
        <v>14</v>
      </c>
      <c r="H4" s="74"/>
      <c r="I4" s="10">
        <f>7*D4+9*F4</f>
        <v>349</v>
      </c>
    </row>
    <row r="5" spans="1:9" x14ac:dyDescent="0.25">
      <c r="A5" s="66" t="s">
        <v>13</v>
      </c>
      <c r="B5" s="68" t="s">
        <v>0</v>
      </c>
      <c r="C5" s="69"/>
      <c r="D5" s="69"/>
      <c r="E5" s="70"/>
      <c r="F5" s="68" t="s">
        <v>1</v>
      </c>
      <c r="G5" s="69"/>
      <c r="H5" s="69"/>
      <c r="I5" s="70"/>
    </row>
    <row r="6" spans="1:9" ht="30.75" thickBot="1" x14ac:dyDescent="0.3">
      <c r="A6" s="67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9" ht="15.75" x14ac:dyDescent="0.25">
      <c r="A7" s="30" t="s">
        <v>2</v>
      </c>
      <c r="B7" s="8">
        <f>INT(I$4*84/227)</f>
        <v>129</v>
      </c>
      <c r="C7" s="34">
        <f>I$4*84/227-B7</f>
        <v>0.14537444933921506</v>
      </c>
      <c r="D7" s="19"/>
      <c r="E7" s="35">
        <f>B7+D7</f>
        <v>129</v>
      </c>
      <c r="F7" s="19">
        <f>(D$4+F$4)</f>
        <v>47</v>
      </c>
      <c r="G7" s="19">
        <v>0</v>
      </c>
      <c r="H7" s="19"/>
      <c r="I7" s="20">
        <f>F7+H7</f>
        <v>47</v>
      </c>
    </row>
    <row r="8" spans="1:9" ht="15.75" x14ac:dyDescent="0.25">
      <c r="A8" s="11" t="s">
        <v>3</v>
      </c>
      <c r="B8" s="9">
        <f>INT(I$4*38/227)</f>
        <v>58</v>
      </c>
      <c r="C8" s="32">
        <f>I$4*38/227-B8</f>
        <v>0.42290748898678743</v>
      </c>
      <c r="D8" s="13"/>
      <c r="E8" s="33">
        <f t="shared" ref="E8:E14" si="0">B8+D8</f>
        <v>58</v>
      </c>
      <c r="F8" s="13">
        <f>INT(38*2*(D$4+F$4)/144)</f>
        <v>24</v>
      </c>
      <c r="G8" s="32">
        <f>38*2*(D$4+F$4)/143-F8</f>
        <v>0.97902097902098006</v>
      </c>
      <c r="H8" s="13">
        <v>1</v>
      </c>
      <c r="I8" s="17">
        <f t="shared" ref="I8:I14" si="1">F8+H8</f>
        <v>25</v>
      </c>
    </row>
    <row r="9" spans="1:9" ht="15.75" x14ac:dyDescent="0.25">
      <c r="A9" s="11" t="s">
        <v>4</v>
      </c>
      <c r="B9" s="9">
        <f>INT(I$4*30/227)</f>
        <v>46</v>
      </c>
      <c r="C9" s="32">
        <f>I$4*30/227-B9</f>
        <v>0.12334801762114722</v>
      </c>
      <c r="D9" s="13"/>
      <c r="E9" s="33">
        <f t="shared" si="0"/>
        <v>46</v>
      </c>
      <c r="F9" s="13">
        <f>INT(30*2*(D$4+F$4)/144)</f>
        <v>19</v>
      </c>
      <c r="G9" s="32">
        <f>30*2*(D$4+F$4)/143-F9</f>
        <v>0.72027972027971998</v>
      </c>
      <c r="H9" s="13">
        <v>1</v>
      </c>
      <c r="I9" s="17">
        <f t="shared" si="1"/>
        <v>20</v>
      </c>
    </row>
    <row r="10" spans="1:9" ht="15.75" x14ac:dyDescent="0.25">
      <c r="A10" s="11" t="s">
        <v>5</v>
      </c>
      <c r="B10" s="9">
        <f>INT(I$4*11/227)</f>
        <v>16</v>
      </c>
      <c r="C10" s="32">
        <f>I$4*11/227-B10</f>
        <v>0.91189427312775351</v>
      </c>
      <c r="D10" s="13">
        <v>1</v>
      </c>
      <c r="E10" s="33">
        <f t="shared" si="0"/>
        <v>17</v>
      </c>
      <c r="F10" s="13">
        <f>INT(11*2*(D$4+F$4)/144)</f>
        <v>7</v>
      </c>
      <c r="G10" s="32">
        <f>11*2*(D$4+F$4)/143-F10</f>
        <v>0.23076923076923084</v>
      </c>
      <c r="H10" s="13"/>
      <c r="I10" s="17">
        <f t="shared" si="1"/>
        <v>7</v>
      </c>
    </row>
    <row r="11" spans="1:9" ht="15.75" x14ac:dyDescent="0.25">
      <c r="A11" s="11" t="s">
        <v>24</v>
      </c>
      <c r="B11" s="9">
        <f>INT(I$4*22/227)</f>
        <v>33</v>
      </c>
      <c r="C11" s="32">
        <f>I$4*22/227-B11</f>
        <v>0.82378854625550701</v>
      </c>
      <c r="D11" s="13">
        <v>1</v>
      </c>
      <c r="E11" s="33">
        <f t="shared" si="0"/>
        <v>34</v>
      </c>
      <c r="F11" s="13">
        <f>INT(22*2*(D$4+F$4)/144)</f>
        <v>14</v>
      </c>
      <c r="G11" s="32">
        <f>22*2*(D$4+F$4)/143-F11</f>
        <v>0.46153846153846168</v>
      </c>
      <c r="H11" s="13">
        <v>1</v>
      </c>
      <c r="I11" s="17">
        <f t="shared" si="1"/>
        <v>15</v>
      </c>
    </row>
    <row r="12" spans="1:9" ht="15.75" x14ac:dyDescent="0.25">
      <c r="A12" s="11" t="s">
        <v>25</v>
      </c>
      <c r="B12" s="9">
        <f>INT(I$4*17/227)</f>
        <v>26</v>
      </c>
      <c r="C12" s="32">
        <f>I$4*17/227-B12</f>
        <v>0.13656387665198366</v>
      </c>
      <c r="D12" s="13"/>
      <c r="E12" s="33">
        <f t="shared" si="0"/>
        <v>26</v>
      </c>
      <c r="F12" s="13">
        <f>INT(17*2*(D$4+F$4)/144)</f>
        <v>11</v>
      </c>
      <c r="G12" s="32">
        <f>17*2*(D$4+F$4)/143-F12</f>
        <v>0.17482517482517501</v>
      </c>
      <c r="H12" s="13"/>
      <c r="I12" s="17">
        <f t="shared" si="1"/>
        <v>11</v>
      </c>
    </row>
    <row r="13" spans="1:9" ht="15.75" x14ac:dyDescent="0.25">
      <c r="A13" s="11" t="s">
        <v>27</v>
      </c>
      <c r="B13" s="9">
        <f>INT(I$4*14/227)</f>
        <v>21</v>
      </c>
      <c r="C13" s="32">
        <f>I$4*14/227-B13</f>
        <v>0.52422907488986681</v>
      </c>
      <c r="D13" s="13">
        <v>1</v>
      </c>
      <c r="E13" s="33">
        <f t="shared" si="0"/>
        <v>22</v>
      </c>
      <c r="F13" s="13">
        <f>INT(14*2*(D$4+F$4)/144)</f>
        <v>9</v>
      </c>
      <c r="G13" s="32">
        <f>14*2*(D$4+F$4)/143-F13</f>
        <v>0.20279720279720337</v>
      </c>
      <c r="H13" s="13"/>
      <c r="I13" s="17">
        <f t="shared" si="1"/>
        <v>9</v>
      </c>
    </row>
    <row r="14" spans="1:9" ht="16.5" thickBot="1" x14ac:dyDescent="0.3">
      <c r="A14" s="31" t="s">
        <v>26</v>
      </c>
      <c r="B14" s="14">
        <f>INT(I$4*11/227)</f>
        <v>16</v>
      </c>
      <c r="C14" s="36">
        <f>I$4*11/227-B14</f>
        <v>0.91189427312775351</v>
      </c>
      <c r="D14" s="16">
        <v>1</v>
      </c>
      <c r="E14" s="37">
        <f t="shared" si="0"/>
        <v>17</v>
      </c>
      <c r="F14" s="16">
        <f>INT(11*2*(D$4+F$4)/144)</f>
        <v>7</v>
      </c>
      <c r="G14" s="36">
        <f>11*2*(D$4+F$4)/143-F14</f>
        <v>0.23076923076923084</v>
      </c>
      <c r="H14" s="16"/>
      <c r="I14" s="18">
        <f t="shared" si="1"/>
        <v>7</v>
      </c>
    </row>
    <row r="15" spans="1:9" ht="16.5" thickBot="1" x14ac:dyDescent="0.3">
      <c r="A15" s="29" t="s">
        <v>8</v>
      </c>
      <c r="B15" s="12">
        <f t="shared" ref="B15:I15" si="2">SUM(B7:B14)</f>
        <v>345</v>
      </c>
      <c r="C15" s="12">
        <f t="shared" si="2"/>
        <v>4.0000000000000142</v>
      </c>
      <c r="D15" s="12">
        <f t="shared" si="2"/>
        <v>4</v>
      </c>
      <c r="E15" s="12">
        <f t="shared" si="2"/>
        <v>349</v>
      </c>
      <c r="F15" s="12">
        <f t="shared" si="2"/>
        <v>138</v>
      </c>
      <c r="G15" s="12">
        <f t="shared" si="2"/>
        <v>3.0000000000000018</v>
      </c>
      <c r="H15" s="38">
        <f t="shared" si="2"/>
        <v>3</v>
      </c>
      <c r="I15" s="25">
        <f t="shared" si="2"/>
        <v>141</v>
      </c>
    </row>
  </sheetData>
  <mergeCells count="5"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2" sqref="A2"/>
    </sheetView>
  </sheetViews>
  <sheetFormatPr defaultRowHeight="15" x14ac:dyDescent="0.25"/>
  <cols>
    <col min="3" max="3" width="12.28515625" customWidth="1"/>
    <col min="5" max="5" width="12.42578125" customWidth="1"/>
    <col min="7" max="7" width="11.28515625" customWidth="1"/>
    <col min="8" max="8" width="11.140625" customWidth="1"/>
  </cols>
  <sheetData>
    <row r="2" spans="1:9" x14ac:dyDescent="0.25">
      <c r="A2" t="s">
        <v>44</v>
      </c>
    </row>
    <row r="3" spans="1:9" ht="15.75" thickBot="1" x14ac:dyDescent="0.3"/>
    <row r="4" spans="1:9" ht="15.75" thickBot="1" x14ac:dyDescent="0.3">
      <c r="A4" s="71" t="s">
        <v>21</v>
      </c>
      <c r="B4" s="72"/>
      <c r="C4" s="21" t="s">
        <v>6</v>
      </c>
      <c r="D4" s="10">
        <v>18</v>
      </c>
      <c r="E4" s="21" t="s">
        <v>28</v>
      </c>
      <c r="F4" s="10">
        <v>16</v>
      </c>
      <c r="G4" s="73" t="s">
        <v>14</v>
      </c>
      <c r="H4" s="74"/>
      <c r="I4" s="10">
        <f>7*D4+9*F4</f>
        <v>270</v>
      </c>
    </row>
    <row r="5" spans="1:9" x14ac:dyDescent="0.25">
      <c r="A5" s="66" t="s">
        <v>13</v>
      </c>
      <c r="B5" s="68" t="s">
        <v>0</v>
      </c>
      <c r="C5" s="69"/>
      <c r="D5" s="69"/>
      <c r="E5" s="70"/>
      <c r="F5" s="68" t="s">
        <v>1</v>
      </c>
      <c r="G5" s="69"/>
      <c r="H5" s="69"/>
      <c r="I5" s="70"/>
    </row>
    <row r="6" spans="1:9" ht="30.75" thickBot="1" x14ac:dyDescent="0.3">
      <c r="A6" s="67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9" ht="15.75" x14ac:dyDescent="0.25">
      <c r="A7" s="30" t="s">
        <v>2</v>
      </c>
      <c r="B7" s="8">
        <f>INT(I$4*84/227)</f>
        <v>99</v>
      </c>
      <c r="C7" s="34">
        <f>I$4*84/227-B7</f>
        <v>0.91189427312775706</v>
      </c>
      <c r="D7" s="19">
        <v>1</v>
      </c>
      <c r="E7" s="35">
        <f>B7+D7</f>
        <v>100</v>
      </c>
      <c r="F7" s="19">
        <f>(D$4+F$4)</f>
        <v>34</v>
      </c>
      <c r="G7" s="19">
        <v>0</v>
      </c>
      <c r="H7" s="19"/>
      <c r="I7" s="20">
        <f>F7+H7</f>
        <v>34</v>
      </c>
    </row>
    <row r="8" spans="1:9" ht="15.75" x14ac:dyDescent="0.25">
      <c r="A8" s="11" t="s">
        <v>3</v>
      </c>
      <c r="B8" s="9">
        <f>INT(I$4*38/227)</f>
        <v>45</v>
      </c>
      <c r="C8" s="32">
        <f>I$4*38/227-B8</f>
        <v>0.19823788546255372</v>
      </c>
      <c r="D8" s="13"/>
      <c r="E8" s="33">
        <f t="shared" ref="E8:E14" si="0">B8+D8</f>
        <v>45</v>
      </c>
      <c r="F8" s="13">
        <f>INT(38*2*(D$4+F$4)/143)</f>
        <v>18</v>
      </c>
      <c r="G8" s="32">
        <f>38*2*(D$4+F$4)/143-F8</f>
        <v>6.9930069930070005E-2</v>
      </c>
      <c r="H8" s="13"/>
      <c r="I8" s="17">
        <f t="shared" ref="I8:I14" si="1">F8+H8</f>
        <v>18</v>
      </c>
    </row>
    <row r="9" spans="1:9" ht="15.75" x14ac:dyDescent="0.25">
      <c r="A9" s="11" t="s">
        <v>4</v>
      </c>
      <c r="B9" s="9">
        <f>INT(I$4*30/227)</f>
        <v>35</v>
      </c>
      <c r="C9" s="32">
        <f>I$4*30/227-B9</f>
        <v>0.68281938325991121</v>
      </c>
      <c r="D9" s="13">
        <v>1</v>
      </c>
      <c r="E9" s="33">
        <f t="shared" si="0"/>
        <v>36</v>
      </c>
      <c r="F9" s="13">
        <f>INT(30*2*(D$4+F$4)/143)</f>
        <v>14</v>
      </c>
      <c r="G9" s="32">
        <f>30*2*(D$4+F$4)/143-F9</f>
        <v>0.26573426573426495</v>
      </c>
      <c r="H9" s="13"/>
      <c r="I9" s="17">
        <f t="shared" si="1"/>
        <v>14</v>
      </c>
    </row>
    <row r="10" spans="1:9" ht="15.75" x14ac:dyDescent="0.25">
      <c r="A10" s="11" t="s">
        <v>5</v>
      </c>
      <c r="B10" s="9">
        <f>INT(I$4*11/227)</f>
        <v>13</v>
      </c>
      <c r="C10" s="32">
        <f>I$4*11/227-B10</f>
        <v>8.3700440528634346E-2</v>
      </c>
      <c r="D10" s="13"/>
      <c r="E10" s="33">
        <f t="shared" si="0"/>
        <v>13</v>
      </c>
      <c r="F10" s="13">
        <f>INT(11*2*(D$4+F$4)/143)</f>
        <v>5</v>
      </c>
      <c r="G10" s="32">
        <f>11*2*(D$4+F$4)/143-F10</f>
        <v>0.23076923076923084</v>
      </c>
      <c r="H10" s="13"/>
      <c r="I10" s="17">
        <f t="shared" si="1"/>
        <v>5</v>
      </c>
    </row>
    <row r="11" spans="1:9" ht="15.75" x14ac:dyDescent="0.25">
      <c r="A11" s="11" t="s">
        <v>24</v>
      </c>
      <c r="B11" s="9">
        <f>INT(I$4*22/227)</f>
        <v>26</v>
      </c>
      <c r="C11" s="32">
        <f>I$4*22/227-B11</f>
        <v>0.16740088105726869</v>
      </c>
      <c r="D11" s="13"/>
      <c r="E11" s="33">
        <f t="shared" si="0"/>
        <v>26</v>
      </c>
      <c r="F11" s="13">
        <f>INT(22*2*(D$4+F$4)/143)</f>
        <v>10</v>
      </c>
      <c r="G11" s="32">
        <f>22*2*(D$4+F$4)/143-F11</f>
        <v>0.46153846153846168</v>
      </c>
      <c r="H11" s="13">
        <v>1</v>
      </c>
      <c r="I11" s="17">
        <f t="shared" si="1"/>
        <v>11</v>
      </c>
    </row>
    <row r="12" spans="1:9" ht="15.75" x14ac:dyDescent="0.25">
      <c r="A12" s="11" t="s">
        <v>25</v>
      </c>
      <c r="B12" s="9">
        <f>INT(I$4*17/227)</f>
        <v>20</v>
      </c>
      <c r="C12" s="32">
        <f>I$4*17/227-B12</f>
        <v>0.22026431718061801</v>
      </c>
      <c r="D12" s="13"/>
      <c r="E12" s="33">
        <f t="shared" si="0"/>
        <v>20</v>
      </c>
      <c r="F12" s="13">
        <f>INT(17*2*(D$4+F$4)/143)</f>
        <v>8</v>
      </c>
      <c r="G12" s="32">
        <f>17*2*(D$4+F$4)/143-F12</f>
        <v>8.3916083916083295E-2</v>
      </c>
      <c r="H12" s="13"/>
      <c r="I12" s="17">
        <f t="shared" si="1"/>
        <v>8</v>
      </c>
    </row>
    <row r="13" spans="1:9" ht="15.75" x14ac:dyDescent="0.25">
      <c r="A13" s="11" t="s">
        <v>27</v>
      </c>
      <c r="B13" s="9">
        <f>INT(I$4*14/227)</f>
        <v>16</v>
      </c>
      <c r="C13" s="32">
        <f>I$4*14/227-B13</f>
        <v>0.65198237885462618</v>
      </c>
      <c r="D13" s="13">
        <v>1</v>
      </c>
      <c r="E13" s="33">
        <f t="shared" si="0"/>
        <v>17</v>
      </c>
      <c r="F13" s="13">
        <f>INT(14*2*(D$4+F$4)/143)</f>
        <v>6</v>
      </c>
      <c r="G13" s="32">
        <f>14*2*(D$4+F$4)/143-F13</f>
        <v>0.65734265734265751</v>
      </c>
      <c r="H13" s="13">
        <v>1</v>
      </c>
      <c r="I13" s="17">
        <f t="shared" si="1"/>
        <v>7</v>
      </c>
    </row>
    <row r="14" spans="1:9" ht="16.5" thickBot="1" x14ac:dyDescent="0.3">
      <c r="A14" s="31" t="s">
        <v>26</v>
      </c>
      <c r="B14" s="14">
        <f>INT(I$4*11/227)</f>
        <v>13</v>
      </c>
      <c r="C14" s="36">
        <f>I$4*11/227-B14</f>
        <v>8.3700440528634346E-2</v>
      </c>
      <c r="D14" s="16"/>
      <c r="E14" s="37">
        <f t="shared" si="0"/>
        <v>13</v>
      </c>
      <c r="F14" s="16">
        <f>INT(11*2*(D$4+F$4)/143)</f>
        <v>5</v>
      </c>
      <c r="G14" s="36">
        <f>11*2*(D$4+F$4)/143-F14</f>
        <v>0.23076923076923084</v>
      </c>
      <c r="H14" s="16"/>
      <c r="I14" s="18">
        <f t="shared" si="1"/>
        <v>5</v>
      </c>
    </row>
    <row r="15" spans="1:9" ht="16.5" thickBot="1" x14ac:dyDescent="0.3">
      <c r="A15" s="29" t="s">
        <v>8</v>
      </c>
      <c r="B15" s="12">
        <f t="shared" ref="B15:I15" si="2">SUM(B7:B14)</f>
        <v>267</v>
      </c>
      <c r="C15" s="12">
        <f t="shared" si="2"/>
        <v>3.0000000000000036</v>
      </c>
      <c r="D15" s="12">
        <f t="shared" si="2"/>
        <v>3</v>
      </c>
      <c r="E15" s="65">
        <f t="shared" si="2"/>
        <v>270</v>
      </c>
      <c r="F15" s="12">
        <f t="shared" si="2"/>
        <v>100</v>
      </c>
      <c r="G15" s="12">
        <f t="shared" si="2"/>
        <v>1.9999999999999991</v>
      </c>
      <c r="H15" s="38">
        <f t="shared" si="2"/>
        <v>2</v>
      </c>
      <c r="I15" s="25">
        <f t="shared" si="2"/>
        <v>102</v>
      </c>
    </row>
  </sheetData>
  <mergeCells count="5"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B5" sqref="B5:E5"/>
    </sheetView>
  </sheetViews>
  <sheetFormatPr defaultRowHeight="15" x14ac:dyDescent="0.25"/>
  <cols>
    <col min="3" max="3" width="11.5703125" customWidth="1"/>
    <col min="5" max="5" width="10.5703125" bestFit="1" customWidth="1"/>
    <col min="6" max="6" width="10" customWidth="1"/>
    <col min="7" max="7" width="8.5703125" customWidth="1"/>
    <col min="8" max="8" width="9" customWidth="1"/>
  </cols>
  <sheetData>
    <row r="2" spans="1:9" x14ac:dyDescent="0.25">
      <c r="A2" t="s">
        <v>45</v>
      </c>
    </row>
    <row r="3" spans="1:9" ht="15.75" thickBot="1" x14ac:dyDescent="0.3"/>
    <row r="4" spans="1:9" ht="15.75" thickBot="1" x14ac:dyDescent="0.3">
      <c r="A4" s="71" t="s">
        <v>22</v>
      </c>
      <c r="B4" s="72"/>
      <c r="C4" s="21" t="s">
        <v>6</v>
      </c>
      <c r="D4" s="10">
        <v>14</v>
      </c>
      <c r="E4" s="21" t="s">
        <v>28</v>
      </c>
      <c r="F4" s="10">
        <v>4</v>
      </c>
      <c r="G4" s="73" t="s">
        <v>14</v>
      </c>
      <c r="H4" s="74"/>
      <c r="I4" s="10">
        <f>7*D4+9*F4</f>
        <v>134</v>
      </c>
    </row>
    <row r="5" spans="1:9" x14ac:dyDescent="0.25">
      <c r="A5" s="66" t="s">
        <v>13</v>
      </c>
      <c r="B5" s="68" t="s">
        <v>0</v>
      </c>
      <c r="C5" s="69"/>
      <c r="D5" s="69"/>
      <c r="E5" s="70"/>
      <c r="F5" s="68" t="s">
        <v>1</v>
      </c>
      <c r="G5" s="69"/>
      <c r="H5" s="69"/>
      <c r="I5" s="70"/>
    </row>
    <row r="6" spans="1:9" ht="30.75" thickBot="1" x14ac:dyDescent="0.3">
      <c r="A6" s="67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9" ht="15.75" x14ac:dyDescent="0.25">
      <c r="A7" s="30" t="s">
        <v>2</v>
      </c>
      <c r="B7" s="8">
        <f>INT(I$4*84/227)</f>
        <v>49</v>
      </c>
      <c r="C7" s="34">
        <f>I$4*84/227-B7</f>
        <v>0.58590308370044397</v>
      </c>
      <c r="D7" s="19">
        <v>1</v>
      </c>
      <c r="E7" s="35">
        <f>B7+D7</f>
        <v>50</v>
      </c>
      <c r="F7" s="19">
        <f>(D$4+F$4)</f>
        <v>18</v>
      </c>
      <c r="G7" s="19">
        <v>0</v>
      </c>
      <c r="H7" s="19"/>
      <c r="I7" s="20">
        <f>F7+H7</f>
        <v>18</v>
      </c>
    </row>
    <row r="8" spans="1:9" ht="15.75" x14ac:dyDescent="0.25">
      <c r="A8" s="11" t="s">
        <v>3</v>
      </c>
      <c r="B8" s="9">
        <f>INT(I$4*38/227)</f>
        <v>22</v>
      </c>
      <c r="C8" s="32">
        <f>I$4*38/227-B8</f>
        <v>0.43171806167400817</v>
      </c>
      <c r="D8" s="13"/>
      <c r="E8" s="33">
        <f t="shared" ref="E8:E14" si="0">B8+D8</f>
        <v>22</v>
      </c>
      <c r="F8" s="13">
        <f>INT(38*2*(D$4+F$4)/143)</f>
        <v>9</v>
      </c>
      <c r="G8" s="32">
        <f>38*2*(D$4+F$4)/143-F8</f>
        <v>0.56643356643356668</v>
      </c>
      <c r="H8" s="13"/>
      <c r="I8" s="17">
        <f t="shared" ref="I8:I14" si="1">F8+H8</f>
        <v>9</v>
      </c>
    </row>
    <row r="9" spans="1:9" ht="15.75" x14ac:dyDescent="0.25">
      <c r="A9" s="11" t="s">
        <v>4</v>
      </c>
      <c r="B9" s="9">
        <f>INT(I$4*30/227)</f>
        <v>17</v>
      </c>
      <c r="C9" s="32">
        <f>I$4*30/227-B9</f>
        <v>0.70925110132158764</v>
      </c>
      <c r="D9" s="13">
        <v>1</v>
      </c>
      <c r="E9" s="33">
        <f t="shared" si="0"/>
        <v>18</v>
      </c>
      <c r="F9" s="13">
        <f>INT(30*2*(D$4+F$4)/143)</f>
        <v>7</v>
      </c>
      <c r="G9" s="32">
        <f>30*2*(D$4+F$4)/143-F9</f>
        <v>0.5524475524475525</v>
      </c>
      <c r="H9" s="13"/>
      <c r="I9" s="17">
        <f t="shared" si="1"/>
        <v>7</v>
      </c>
    </row>
    <row r="10" spans="1:9" ht="15.75" x14ac:dyDescent="0.25">
      <c r="A10" s="11" t="s">
        <v>5</v>
      </c>
      <c r="B10" s="9">
        <f>INT(I$4*11/227)</f>
        <v>6</v>
      </c>
      <c r="C10" s="32">
        <f>I$4*11/227-B10</f>
        <v>0.49339207048458178</v>
      </c>
      <c r="D10" s="13"/>
      <c r="E10" s="33">
        <f t="shared" si="0"/>
        <v>6</v>
      </c>
      <c r="F10" s="13">
        <f>INT(11*2*(D$4+F$4)/143)</f>
        <v>2</v>
      </c>
      <c r="G10" s="32">
        <f>11*2*(D$4+F$4)/143-F10</f>
        <v>0.76923076923076916</v>
      </c>
      <c r="H10" s="13">
        <v>1</v>
      </c>
      <c r="I10" s="17">
        <f t="shared" si="1"/>
        <v>3</v>
      </c>
    </row>
    <row r="11" spans="1:9" ht="15.75" x14ac:dyDescent="0.25">
      <c r="A11" s="11" t="s">
        <v>24</v>
      </c>
      <c r="B11" s="9">
        <f>INT(I$4*22/227)</f>
        <v>12</v>
      </c>
      <c r="C11" s="32">
        <f>I$4*22/227-B11</f>
        <v>0.98678414096916356</v>
      </c>
      <c r="D11" s="13"/>
      <c r="E11" s="33">
        <f t="shared" si="0"/>
        <v>12</v>
      </c>
      <c r="F11" s="13">
        <f>INT(22*2*(D$4+F$4)/143)</f>
        <v>5</v>
      </c>
      <c r="G11" s="32">
        <f>22*2*(D$4+F$4)/143-F11</f>
        <v>0.53846153846153832</v>
      </c>
      <c r="H11" s="13"/>
      <c r="I11" s="17">
        <f t="shared" si="1"/>
        <v>5</v>
      </c>
    </row>
    <row r="12" spans="1:9" ht="15.75" x14ac:dyDescent="0.25">
      <c r="A12" s="11" t="s">
        <v>25</v>
      </c>
      <c r="B12" s="9">
        <f>INT(I$4*17/227)</f>
        <v>10</v>
      </c>
      <c r="C12" s="32">
        <f>I$4*17/227-B12</f>
        <v>3.5242290748898952E-2</v>
      </c>
      <c r="D12" s="13">
        <v>1</v>
      </c>
      <c r="E12" s="33">
        <f t="shared" si="0"/>
        <v>11</v>
      </c>
      <c r="F12" s="13">
        <f>INT(17*2*(D$4+F$4)/143)</f>
        <v>4</v>
      </c>
      <c r="G12" s="32">
        <f>17*2*(D$4+F$4)/143-F12</f>
        <v>0.27972027972028002</v>
      </c>
      <c r="H12" s="13"/>
      <c r="I12" s="17">
        <f t="shared" si="1"/>
        <v>4</v>
      </c>
    </row>
    <row r="13" spans="1:9" ht="15.75" x14ac:dyDescent="0.25">
      <c r="A13" s="11" t="s">
        <v>38</v>
      </c>
      <c r="B13" s="9">
        <f>INT(I$4*14/227)</f>
        <v>8</v>
      </c>
      <c r="C13" s="32">
        <f>I$4*14/227-B13</f>
        <v>0.26431718061673948</v>
      </c>
      <c r="D13" s="13">
        <v>1</v>
      </c>
      <c r="E13" s="33">
        <f t="shared" si="0"/>
        <v>9</v>
      </c>
      <c r="F13" s="13">
        <f>INT(14*2*(D$4+F$4)/143)</f>
        <v>3</v>
      </c>
      <c r="G13" s="32">
        <f>14*2*(D$4+F$4)/143-F13</f>
        <v>0.52447552447552459</v>
      </c>
      <c r="H13" s="13"/>
      <c r="I13" s="17">
        <f t="shared" si="1"/>
        <v>3</v>
      </c>
    </row>
    <row r="14" spans="1:9" ht="16.5" thickBot="1" x14ac:dyDescent="0.3">
      <c r="A14" s="31" t="s">
        <v>26</v>
      </c>
      <c r="B14" s="14">
        <f>INT(I$4*11/227)</f>
        <v>6</v>
      </c>
      <c r="C14" s="36">
        <f>I$4*11/227-B14</f>
        <v>0.49339207048458178</v>
      </c>
      <c r="D14" s="16"/>
      <c r="E14" s="37">
        <f t="shared" si="0"/>
        <v>6</v>
      </c>
      <c r="F14" s="16">
        <f>INT(11*2*(D$4+F$4)/143)</f>
        <v>2</v>
      </c>
      <c r="G14" s="36">
        <f>11*2*(D$4+F$4)/143-F14</f>
        <v>0.76923076923076916</v>
      </c>
      <c r="H14" s="16">
        <v>1</v>
      </c>
      <c r="I14" s="18">
        <f t="shared" si="1"/>
        <v>3</v>
      </c>
    </row>
    <row r="15" spans="1:9" ht="16.5" thickBot="1" x14ac:dyDescent="0.3">
      <c r="A15" s="29" t="s">
        <v>8</v>
      </c>
      <c r="B15" s="12">
        <f t="shared" ref="B15:I15" si="2">SUM(B7:B14)</f>
        <v>130</v>
      </c>
      <c r="C15" s="12">
        <f t="shared" si="2"/>
        <v>4.0000000000000053</v>
      </c>
      <c r="D15" s="12">
        <f t="shared" si="2"/>
        <v>4</v>
      </c>
      <c r="E15" s="12">
        <f t="shared" si="2"/>
        <v>134</v>
      </c>
      <c r="F15" s="12">
        <f t="shared" si="2"/>
        <v>50</v>
      </c>
      <c r="G15" s="12">
        <f t="shared" si="2"/>
        <v>4</v>
      </c>
      <c r="H15" s="38">
        <f t="shared" si="2"/>
        <v>2</v>
      </c>
      <c r="I15" s="25">
        <f t="shared" si="2"/>
        <v>52</v>
      </c>
    </row>
  </sheetData>
  <mergeCells count="5"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H12" sqref="H12"/>
    </sheetView>
  </sheetViews>
  <sheetFormatPr defaultRowHeight="15" x14ac:dyDescent="0.25"/>
  <cols>
    <col min="1" max="1" width="7.28515625" customWidth="1"/>
    <col min="3" max="3" width="10.5703125" bestFit="1" customWidth="1"/>
    <col min="5" max="5" width="10.7109375" customWidth="1"/>
    <col min="7" max="7" width="11.85546875" customWidth="1"/>
    <col min="8" max="8" width="9.140625" customWidth="1"/>
    <col min="9" max="9" width="6.7109375" customWidth="1"/>
  </cols>
  <sheetData>
    <row r="2" spans="1:9" x14ac:dyDescent="0.25">
      <c r="A2" t="s">
        <v>47</v>
      </c>
    </row>
    <row r="3" spans="1:9" ht="15.75" thickBot="1" x14ac:dyDescent="0.3"/>
    <row r="4" spans="1:9" ht="30.75" thickBot="1" x14ac:dyDescent="0.3">
      <c r="A4" s="50" t="s">
        <v>23</v>
      </c>
      <c r="B4" s="51"/>
      <c r="C4" s="21" t="s">
        <v>6</v>
      </c>
      <c r="D4" s="10">
        <v>15</v>
      </c>
      <c r="E4" s="21" t="s">
        <v>28</v>
      </c>
      <c r="F4" s="10">
        <v>19</v>
      </c>
      <c r="G4" s="76" t="s">
        <v>14</v>
      </c>
      <c r="H4" s="77"/>
      <c r="I4" s="10">
        <f>7*D4+9*F4</f>
        <v>276</v>
      </c>
    </row>
    <row r="5" spans="1:9" ht="15" customHeight="1" x14ac:dyDescent="0.25">
      <c r="A5" s="45" t="s">
        <v>13</v>
      </c>
      <c r="B5" s="47" t="s">
        <v>0</v>
      </c>
      <c r="C5" s="48"/>
      <c r="D5" s="48"/>
      <c r="E5" s="49"/>
      <c r="F5" s="47" t="s">
        <v>1</v>
      </c>
      <c r="G5" s="48"/>
      <c r="H5" s="48"/>
      <c r="I5" s="49"/>
    </row>
    <row r="6" spans="1:9" ht="30.75" thickBot="1" x14ac:dyDescent="0.3">
      <c r="A6" s="46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9" ht="15.75" x14ac:dyDescent="0.25">
      <c r="A7" s="30" t="s">
        <v>2</v>
      </c>
      <c r="B7" s="8">
        <f>INT(I$4*84/227)</f>
        <v>102</v>
      </c>
      <c r="C7" s="34">
        <f>I$4*84/227-B7</f>
        <v>0.13215859030836441</v>
      </c>
      <c r="D7" s="19"/>
      <c r="E7" s="35">
        <f>B7+D7</f>
        <v>102</v>
      </c>
      <c r="F7" s="19">
        <f>(D$4+F$4)</f>
        <v>34</v>
      </c>
      <c r="G7" s="19">
        <v>0</v>
      </c>
      <c r="H7" s="19"/>
      <c r="I7" s="20">
        <f>F7+H7</f>
        <v>34</v>
      </c>
    </row>
    <row r="8" spans="1:9" ht="15.75" x14ac:dyDescent="0.25">
      <c r="A8" s="11" t="s">
        <v>3</v>
      </c>
      <c r="B8" s="9">
        <f>INT(I$4*38/227)</f>
        <v>46</v>
      </c>
      <c r="C8" s="32">
        <f>I$4*38/227-B8</f>
        <v>0.20264317180616587</v>
      </c>
      <c r="D8" s="13"/>
      <c r="E8" s="33">
        <f t="shared" ref="E8:E14" si="0">B8+D8</f>
        <v>46</v>
      </c>
      <c r="F8" s="13">
        <f>INT(38*2*(D$4+F$4)/143)</f>
        <v>18</v>
      </c>
      <c r="G8" s="32">
        <f>38*2*(D$4+F$4)/143-F8</f>
        <v>6.9930069930070005E-2</v>
      </c>
      <c r="H8" s="13"/>
      <c r="I8" s="17">
        <f t="shared" ref="I8:I14" si="1">F8+H8</f>
        <v>18</v>
      </c>
    </row>
    <row r="9" spans="1:9" ht="15.75" x14ac:dyDescent="0.25">
      <c r="A9" s="11" t="s">
        <v>4</v>
      </c>
      <c r="B9" s="9">
        <f>INT(I$4*30/227)</f>
        <v>36</v>
      </c>
      <c r="C9" s="32">
        <f>I$4*30/227-B9</f>
        <v>0.47577092511013319</v>
      </c>
      <c r="D9" s="13">
        <v>1</v>
      </c>
      <c r="E9" s="33">
        <f t="shared" si="0"/>
        <v>37</v>
      </c>
      <c r="F9" s="13">
        <f>INT(30*2*(D$4+F$4)/143)</f>
        <v>14</v>
      </c>
      <c r="G9" s="32">
        <f>30*2*(D$4+F$4)/143-F9</f>
        <v>0.26573426573426495</v>
      </c>
      <c r="H9" s="13"/>
      <c r="I9" s="17">
        <f t="shared" si="1"/>
        <v>14</v>
      </c>
    </row>
    <row r="10" spans="1:9" ht="15.75" x14ac:dyDescent="0.25">
      <c r="A10" s="11" t="s">
        <v>5</v>
      </c>
      <c r="B10" s="9">
        <f>INT(I$4*11/227)</f>
        <v>13</v>
      </c>
      <c r="C10" s="32">
        <f>I$4*11/227-B10</f>
        <v>0.37444933920704848</v>
      </c>
      <c r="D10" s="13"/>
      <c r="E10" s="33">
        <f t="shared" si="0"/>
        <v>13</v>
      </c>
      <c r="F10" s="13">
        <f>INT(11*2*(D$4+F$4)/143)</f>
        <v>5</v>
      </c>
      <c r="G10" s="32">
        <f>11*2*(D$4+F$4)/143-F10</f>
        <v>0.23076923076923084</v>
      </c>
      <c r="H10" s="13"/>
      <c r="I10" s="17">
        <f t="shared" si="1"/>
        <v>5</v>
      </c>
    </row>
    <row r="11" spans="1:9" ht="15.75" x14ac:dyDescent="0.25">
      <c r="A11" s="11" t="s">
        <v>24</v>
      </c>
      <c r="B11" s="9">
        <f>INT(I$4*22/227)</f>
        <v>26</v>
      </c>
      <c r="C11" s="32">
        <f>I$4*22/227-B11</f>
        <v>0.74889867841409696</v>
      </c>
      <c r="D11" s="13">
        <v>1</v>
      </c>
      <c r="E11" s="33">
        <f t="shared" si="0"/>
        <v>27</v>
      </c>
      <c r="F11" s="13">
        <f>INT(22*2*(D$4+F$4)/143)</f>
        <v>10</v>
      </c>
      <c r="G11" s="32">
        <f>22*2*(D$4+F$4)/143-F11</f>
        <v>0.46153846153846168</v>
      </c>
      <c r="H11" s="13">
        <v>1</v>
      </c>
      <c r="I11" s="17">
        <f t="shared" si="1"/>
        <v>11</v>
      </c>
    </row>
    <row r="12" spans="1:9" ht="15.75" x14ac:dyDescent="0.25">
      <c r="A12" s="11" t="s">
        <v>25</v>
      </c>
      <c r="B12" s="9">
        <f>INT(I$4*17/227)</f>
        <v>20</v>
      </c>
      <c r="C12" s="32">
        <f>I$4*17/227-B12</f>
        <v>0.66960352422907476</v>
      </c>
      <c r="D12" s="13">
        <v>1</v>
      </c>
      <c r="E12" s="33">
        <f t="shared" si="0"/>
        <v>21</v>
      </c>
      <c r="F12" s="13">
        <f>INT(17*2*(D$4+F$4)/143)</f>
        <v>8</v>
      </c>
      <c r="G12" s="32">
        <f>17*2*(D$4+F$4)/143-F12</f>
        <v>8.3916083916083295E-2</v>
      </c>
      <c r="H12" s="13"/>
      <c r="I12" s="17">
        <f t="shared" si="1"/>
        <v>8</v>
      </c>
    </row>
    <row r="13" spans="1:9" ht="15.75" x14ac:dyDescent="0.25">
      <c r="A13" s="11" t="s">
        <v>38</v>
      </c>
      <c r="B13" s="9">
        <f>INT(I$4*14/227)</f>
        <v>17</v>
      </c>
      <c r="C13" s="32">
        <f>I$4*14/227-B13</f>
        <v>2.2026431718060735E-2</v>
      </c>
      <c r="D13" s="13"/>
      <c r="E13" s="33">
        <f t="shared" si="0"/>
        <v>17</v>
      </c>
      <c r="F13" s="13">
        <f>INT(14*2*(D$4+F$4)/143)</f>
        <v>6</v>
      </c>
      <c r="G13" s="32">
        <f>14*2*(D$4+F$4)/143-F13</f>
        <v>0.65734265734265751</v>
      </c>
      <c r="H13" s="13">
        <v>1</v>
      </c>
      <c r="I13" s="17">
        <f t="shared" si="1"/>
        <v>7</v>
      </c>
    </row>
    <row r="14" spans="1:9" ht="16.5" thickBot="1" x14ac:dyDescent="0.3">
      <c r="A14" s="31" t="s">
        <v>26</v>
      </c>
      <c r="B14" s="14">
        <f>INT(I$4*11/227)</f>
        <v>13</v>
      </c>
      <c r="C14" s="36">
        <f>I$4*11/227-B14</f>
        <v>0.37444933920704848</v>
      </c>
      <c r="D14" s="16"/>
      <c r="E14" s="37">
        <f t="shared" si="0"/>
        <v>13</v>
      </c>
      <c r="F14" s="16">
        <f>INT(11*2*(D$4+F$4)/143)</f>
        <v>5</v>
      </c>
      <c r="G14" s="36">
        <f>11*2*(D$4+F$4)/143-F14</f>
        <v>0.23076923076923084</v>
      </c>
      <c r="H14" s="16"/>
      <c r="I14" s="18">
        <f t="shared" si="1"/>
        <v>5</v>
      </c>
    </row>
    <row r="15" spans="1:9" ht="16.5" thickBot="1" x14ac:dyDescent="0.3">
      <c r="A15" s="29" t="s">
        <v>8</v>
      </c>
      <c r="B15" s="12">
        <f t="shared" ref="B15:I15" si="2">SUM(B7:B14)</f>
        <v>273</v>
      </c>
      <c r="C15" s="12">
        <f t="shared" si="2"/>
        <v>2.9999999999999929</v>
      </c>
      <c r="D15" s="12">
        <f t="shared" si="2"/>
        <v>3</v>
      </c>
      <c r="E15" s="65">
        <f t="shared" si="2"/>
        <v>276</v>
      </c>
      <c r="F15" s="12">
        <f t="shared" si="2"/>
        <v>100</v>
      </c>
      <c r="G15" s="12">
        <f t="shared" si="2"/>
        <v>1.9999999999999991</v>
      </c>
      <c r="H15" s="38">
        <f t="shared" si="2"/>
        <v>2</v>
      </c>
      <c r="I15" s="25">
        <f t="shared" si="2"/>
        <v>102</v>
      </c>
    </row>
    <row r="19" spans="8:8" x14ac:dyDescent="0.25">
      <c r="H19" s="52"/>
    </row>
  </sheetData>
  <mergeCells count="1">
    <mergeCell ref="G4:H4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A2" sqref="A2"/>
    </sheetView>
  </sheetViews>
  <sheetFormatPr defaultRowHeight="15" x14ac:dyDescent="0.25"/>
  <cols>
    <col min="2" max="2" width="9.42578125" customWidth="1"/>
    <col min="3" max="3" width="12.85546875" customWidth="1"/>
    <col min="4" max="4" width="8.42578125" customWidth="1"/>
    <col min="5" max="5" width="12" customWidth="1"/>
    <col min="6" max="6" width="10.85546875" customWidth="1"/>
    <col min="7" max="7" width="10.7109375" customWidth="1"/>
    <col min="8" max="8" width="8.42578125" customWidth="1"/>
    <col min="9" max="9" width="7.7109375" customWidth="1"/>
  </cols>
  <sheetData>
    <row r="2" spans="1:9" x14ac:dyDescent="0.25">
      <c r="A2" t="s">
        <v>46</v>
      </c>
    </row>
    <row r="3" spans="1:9" ht="15.75" thickBot="1" x14ac:dyDescent="0.3"/>
    <row r="4" spans="1:9" ht="15.75" thickBot="1" x14ac:dyDescent="0.3">
      <c r="A4" s="54" t="s">
        <v>15</v>
      </c>
      <c r="B4" s="55"/>
      <c r="C4" s="21" t="s">
        <v>6</v>
      </c>
      <c r="D4" s="10">
        <v>12</v>
      </c>
      <c r="E4" s="21" t="s">
        <v>28</v>
      </c>
      <c r="F4" s="10">
        <v>4</v>
      </c>
      <c r="G4" s="76" t="s">
        <v>14</v>
      </c>
      <c r="H4" s="77"/>
      <c r="I4" s="10">
        <f>7*D4+9*F4</f>
        <v>120</v>
      </c>
    </row>
    <row r="5" spans="1:9" ht="15" customHeight="1" x14ac:dyDescent="0.25">
      <c r="A5" s="66" t="s">
        <v>13</v>
      </c>
      <c r="B5" s="78" t="s">
        <v>0</v>
      </c>
      <c r="C5" s="79"/>
      <c r="D5" s="80"/>
      <c r="E5" s="53"/>
      <c r="F5" s="78" t="s">
        <v>1</v>
      </c>
      <c r="G5" s="79"/>
      <c r="H5" s="80"/>
      <c r="I5" s="53"/>
    </row>
    <row r="6" spans="1:9" ht="21.75" customHeight="1" thickBot="1" x14ac:dyDescent="0.3">
      <c r="A6" s="67"/>
      <c r="B6" s="22" t="s">
        <v>9</v>
      </c>
      <c r="C6" s="23" t="s">
        <v>10</v>
      </c>
      <c r="D6" s="23" t="s">
        <v>12</v>
      </c>
      <c r="E6" s="24" t="s">
        <v>11</v>
      </c>
      <c r="F6" s="22" t="s">
        <v>9</v>
      </c>
      <c r="G6" s="23" t="s">
        <v>10</v>
      </c>
      <c r="H6" s="23" t="s">
        <v>12</v>
      </c>
      <c r="I6" s="24" t="s">
        <v>11</v>
      </c>
    </row>
    <row r="7" spans="1:9" ht="15.75" x14ac:dyDescent="0.25">
      <c r="A7" s="30" t="s">
        <v>2</v>
      </c>
      <c r="B7" s="8">
        <f>INT(I$4*84/227)</f>
        <v>44</v>
      </c>
      <c r="C7" s="34">
        <f>I$4*84/227-B7</f>
        <v>0.40528634361233173</v>
      </c>
      <c r="D7" s="19"/>
      <c r="E7" s="35">
        <f>B7+D7</f>
        <v>44</v>
      </c>
      <c r="F7" s="19">
        <f>(D$4+F$4)</f>
        <v>16</v>
      </c>
      <c r="G7" s="19">
        <v>0</v>
      </c>
      <c r="H7" s="19"/>
      <c r="I7" s="20">
        <f>F7+H7</f>
        <v>16</v>
      </c>
    </row>
    <row r="8" spans="1:9" ht="15.75" x14ac:dyDescent="0.25">
      <c r="A8" s="11" t="s">
        <v>3</v>
      </c>
      <c r="B8" s="9">
        <f>INT(I$4*38/227)</f>
        <v>20</v>
      </c>
      <c r="C8" s="32">
        <f>I$4*38/227-B8</f>
        <v>8.8105726872246493E-2</v>
      </c>
      <c r="D8" s="13"/>
      <c r="E8" s="33">
        <f t="shared" ref="E8:E14" si="0">B8+D8</f>
        <v>20</v>
      </c>
      <c r="F8" s="13">
        <f>INT(38*2*(D$4+F$4)/143)</f>
        <v>8</v>
      </c>
      <c r="G8" s="32">
        <f>38*2*(D$4+F$4)/143-F8</f>
        <v>0.50349650349650332</v>
      </c>
      <c r="H8" s="13">
        <v>1</v>
      </c>
      <c r="I8" s="17">
        <f t="shared" ref="I8:I14" si="1">F8+H8</f>
        <v>9</v>
      </c>
    </row>
    <row r="9" spans="1:9" ht="15.75" x14ac:dyDescent="0.25">
      <c r="A9" s="11" t="s">
        <v>4</v>
      </c>
      <c r="B9" s="9">
        <f>INT(I$4*30/227)</f>
        <v>15</v>
      </c>
      <c r="C9" s="32">
        <f>I$4*30/227-B9</f>
        <v>0.85903083700440597</v>
      </c>
      <c r="D9" s="13">
        <v>1</v>
      </c>
      <c r="E9" s="33">
        <f t="shared" si="0"/>
        <v>16</v>
      </c>
      <c r="F9" s="13">
        <f>INT(30*2*(D$4+F$4)/143)</f>
        <v>6</v>
      </c>
      <c r="G9" s="32">
        <f>30*2*(D$4+F$4)/143-F9</f>
        <v>0.71328671328671334</v>
      </c>
      <c r="H9" s="13">
        <v>1</v>
      </c>
      <c r="I9" s="17">
        <f t="shared" si="1"/>
        <v>7</v>
      </c>
    </row>
    <row r="10" spans="1:9" ht="15.75" x14ac:dyDescent="0.25">
      <c r="A10" s="11" t="s">
        <v>5</v>
      </c>
      <c r="B10" s="9">
        <f>INT(I$4*11/227)</f>
        <v>5</v>
      </c>
      <c r="C10" s="32">
        <f>I$4*11/227-B10</f>
        <v>0.81497797356828183</v>
      </c>
      <c r="D10" s="13">
        <v>1</v>
      </c>
      <c r="E10" s="33">
        <f t="shared" si="0"/>
        <v>6</v>
      </c>
      <c r="F10" s="13">
        <f>INT(11*2*(D$4+F$4)/143)</f>
        <v>2</v>
      </c>
      <c r="G10" s="32">
        <f>11*2*(D$4+F$4)/143-F10</f>
        <v>0.46153846153846168</v>
      </c>
      <c r="H10" s="13"/>
      <c r="I10" s="17">
        <f t="shared" si="1"/>
        <v>2</v>
      </c>
    </row>
    <row r="11" spans="1:9" ht="15.75" x14ac:dyDescent="0.25">
      <c r="A11" s="11" t="s">
        <v>24</v>
      </c>
      <c r="B11" s="9">
        <f>INT(I$4*22/227)</f>
        <v>11</v>
      </c>
      <c r="C11" s="32">
        <f>I$4*22/227-B11</f>
        <v>0.62995594713656367</v>
      </c>
      <c r="D11" s="13">
        <v>1</v>
      </c>
      <c r="E11" s="33">
        <f t="shared" si="0"/>
        <v>12</v>
      </c>
      <c r="F11" s="13">
        <f>INT(22*2*(D$4+F$4)/143)</f>
        <v>4</v>
      </c>
      <c r="G11" s="32">
        <f>22*2*(D$4+F$4)/143-F11</f>
        <v>0.92307692307692335</v>
      </c>
      <c r="H11" s="13">
        <v>1</v>
      </c>
      <c r="I11" s="17">
        <f t="shared" si="1"/>
        <v>5</v>
      </c>
    </row>
    <row r="12" spans="1:9" ht="15.75" x14ac:dyDescent="0.25">
      <c r="A12" s="11" t="s">
        <v>25</v>
      </c>
      <c r="B12" s="9">
        <f>INT(I$4*17/227)</f>
        <v>8</v>
      </c>
      <c r="C12" s="32">
        <f>I$4*17/227-B12</f>
        <v>0.98678414096916356</v>
      </c>
      <c r="D12" s="13">
        <v>1</v>
      </c>
      <c r="E12" s="33">
        <f t="shared" si="0"/>
        <v>9</v>
      </c>
      <c r="F12" s="13">
        <f>INT(17*2*(D$4+F$4)/143)</f>
        <v>3</v>
      </c>
      <c r="G12" s="32">
        <f>17*2*(D$4+F$4)/143-F12</f>
        <v>0.80419580419580416</v>
      </c>
      <c r="H12" s="13">
        <v>1</v>
      </c>
      <c r="I12" s="17">
        <f t="shared" si="1"/>
        <v>4</v>
      </c>
    </row>
    <row r="13" spans="1:9" ht="15.75" x14ac:dyDescent="0.25">
      <c r="A13" s="11" t="s">
        <v>27</v>
      </c>
      <c r="B13" s="9">
        <f>INT(I$4*14/227)</f>
        <v>7</v>
      </c>
      <c r="C13" s="32">
        <f>I$4*14/227-B13</f>
        <v>0.40088105726872225</v>
      </c>
      <c r="D13" s="13"/>
      <c r="E13" s="33">
        <f t="shared" si="0"/>
        <v>7</v>
      </c>
      <c r="F13" s="13">
        <f>INT(14*2*(D$4+F$4)/143)</f>
        <v>3</v>
      </c>
      <c r="G13" s="32">
        <f>14*2*(D$4+F$4)/143-F13</f>
        <v>0.13286713286713292</v>
      </c>
      <c r="H13" s="13"/>
      <c r="I13" s="17">
        <f t="shared" si="1"/>
        <v>3</v>
      </c>
    </row>
    <row r="14" spans="1:9" ht="16.5" thickBot="1" x14ac:dyDescent="0.3">
      <c r="A14" s="31" t="s">
        <v>26</v>
      </c>
      <c r="B14" s="14">
        <f>INT(I$4*11/227)</f>
        <v>5</v>
      </c>
      <c r="C14" s="36">
        <f>I$4*11/227-B14</f>
        <v>0.81497797356828183</v>
      </c>
      <c r="D14" s="16">
        <v>1</v>
      </c>
      <c r="E14" s="37">
        <f t="shared" si="0"/>
        <v>6</v>
      </c>
      <c r="F14" s="16">
        <f>INT(11*2*(D$4+F$4)/143)</f>
        <v>2</v>
      </c>
      <c r="G14" s="36">
        <f>11*2*(D$4+F$4)/143-F14</f>
        <v>0.46153846153846168</v>
      </c>
      <c r="H14" s="16"/>
      <c r="I14" s="18">
        <f t="shared" si="1"/>
        <v>2</v>
      </c>
    </row>
    <row r="15" spans="1:9" ht="16.5" thickBot="1" x14ac:dyDescent="0.3">
      <c r="A15" s="29" t="s">
        <v>8</v>
      </c>
      <c r="B15" s="12">
        <f t="shared" ref="B15:I15" si="2">SUM(B7:B14)</f>
        <v>115</v>
      </c>
      <c r="C15" s="12">
        <f t="shared" si="2"/>
        <v>4.9999999999999973</v>
      </c>
      <c r="D15" s="12">
        <f t="shared" si="2"/>
        <v>5</v>
      </c>
      <c r="E15" s="12">
        <f t="shared" si="2"/>
        <v>120</v>
      </c>
      <c r="F15" s="12">
        <f t="shared" si="2"/>
        <v>44</v>
      </c>
      <c r="G15" s="12">
        <f t="shared" si="2"/>
        <v>4</v>
      </c>
      <c r="H15" s="38">
        <f t="shared" si="2"/>
        <v>4</v>
      </c>
      <c r="I15" s="25">
        <f t="shared" si="2"/>
        <v>48</v>
      </c>
    </row>
  </sheetData>
  <mergeCells count="4">
    <mergeCell ref="G4:H4"/>
    <mergeCell ref="A5:A6"/>
    <mergeCell ref="B5:D5"/>
    <mergeCell ref="F5:H5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5"/>
  <sheetViews>
    <sheetView workbookViewId="0">
      <selection activeCell="B3" sqref="B3"/>
    </sheetView>
  </sheetViews>
  <sheetFormatPr defaultRowHeight="15" x14ac:dyDescent="0.25"/>
  <cols>
    <col min="1" max="1" width="11.5703125" style="26" customWidth="1"/>
    <col min="2" max="19" width="6.5703125" customWidth="1"/>
  </cols>
  <sheetData>
    <row r="4" spans="1:19" ht="15.75" thickBot="1" x14ac:dyDescent="0.3"/>
    <row r="5" spans="1:19" x14ac:dyDescent="0.25">
      <c r="A5" s="85" t="s">
        <v>13</v>
      </c>
      <c r="B5" s="87" t="s">
        <v>7</v>
      </c>
      <c r="C5" s="84"/>
      <c r="D5" s="88" t="s">
        <v>18</v>
      </c>
      <c r="E5" s="83"/>
      <c r="F5" s="83" t="s">
        <v>19</v>
      </c>
      <c r="G5" s="83"/>
      <c r="H5" s="83" t="s">
        <v>20</v>
      </c>
      <c r="I5" s="83"/>
      <c r="J5" s="83" t="s">
        <v>21</v>
      </c>
      <c r="K5" s="83"/>
      <c r="L5" s="83" t="s">
        <v>22</v>
      </c>
      <c r="M5" s="83"/>
      <c r="N5" s="83" t="s">
        <v>23</v>
      </c>
      <c r="O5" s="83"/>
      <c r="P5" s="83" t="s">
        <v>15</v>
      </c>
      <c r="Q5" s="84"/>
      <c r="R5" s="81" t="s">
        <v>39</v>
      </c>
      <c r="S5" s="82"/>
    </row>
    <row r="6" spans="1:19" ht="72" customHeight="1" thickBot="1" x14ac:dyDescent="0.3">
      <c r="A6" s="86"/>
      <c r="B6" s="22" t="s">
        <v>16</v>
      </c>
      <c r="C6" s="24" t="s">
        <v>17</v>
      </c>
      <c r="D6" s="43" t="s">
        <v>16</v>
      </c>
      <c r="E6" s="23" t="s">
        <v>17</v>
      </c>
      <c r="F6" s="23" t="s">
        <v>16</v>
      </c>
      <c r="G6" s="23" t="s">
        <v>17</v>
      </c>
      <c r="H6" s="23" t="s">
        <v>16</v>
      </c>
      <c r="I6" s="23" t="s">
        <v>17</v>
      </c>
      <c r="J6" s="23" t="s">
        <v>16</v>
      </c>
      <c r="K6" s="23" t="s">
        <v>17</v>
      </c>
      <c r="L6" s="23" t="s">
        <v>16</v>
      </c>
      <c r="M6" s="23" t="s">
        <v>17</v>
      </c>
      <c r="N6" s="23" t="s">
        <v>16</v>
      </c>
      <c r="O6" s="23" t="s">
        <v>17</v>
      </c>
      <c r="P6" s="23" t="s">
        <v>16</v>
      </c>
      <c r="Q6" s="24" t="s">
        <v>17</v>
      </c>
      <c r="R6" s="56" t="s">
        <v>16</v>
      </c>
      <c r="S6" s="57" t="s">
        <v>17</v>
      </c>
    </row>
    <row r="7" spans="1:19" ht="15.75" x14ac:dyDescent="0.25">
      <c r="A7" s="40" t="s">
        <v>33</v>
      </c>
      <c r="B7" s="2">
        <f>Добрич!E7</f>
        <v>424</v>
      </c>
      <c r="C7" s="27">
        <f>Добрич!I7</f>
        <v>129</v>
      </c>
      <c r="D7" s="27">
        <f>Добричка!E7</f>
        <v>185</v>
      </c>
      <c r="E7" s="27">
        <f>Добричка!I7</f>
        <v>67</v>
      </c>
      <c r="F7" s="27">
        <f>Балчик!E7</f>
        <v>107</v>
      </c>
      <c r="G7" s="27">
        <f>Балчик!I7</f>
        <v>36</v>
      </c>
      <c r="H7" s="27">
        <f>'Ген. Тошево'!E7</f>
        <v>129</v>
      </c>
      <c r="I7" s="27">
        <f>'Ген. Тошево'!I7</f>
        <v>47</v>
      </c>
      <c r="J7" s="27">
        <f>Каварна!E7</f>
        <v>100</v>
      </c>
      <c r="K7" s="27">
        <f>Каварна!I7</f>
        <v>34</v>
      </c>
      <c r="L7" s="27">
        <f>Крушари!E7</f>
        <v>50</v>
      </c>
      <c r="M7" s="27">
        <f>Крушари!I7</f>
        <v>18</v>
      </c>
      <c r="N7" s="27">
        <f>Тервел!E7</f>
        <v>102</v>
      </c>
      <c r="O7" s="27">
        <f>Тервел!I7</f>
        <v>34</v>
      </c>
      <c r="P7" s="27">
        <f>Шабла!E7</f>
        <v>44</v>
      </c>
      <c r="Q7" s="3">
        <f>Шабла!I7</f>
        <v>16</v>
      </c>
      <c r="R7" s="61">
        <f>B7+D7+F7+H7+J7+L7+N7+P7</f>
        <v>1141</v>
      </c>
      <c r="S7" s="3">
        <f>C7+E7+G7+I7+K7+M7+O7+Q7</f>
        <v>381</v>
      </c>
    </row>
    <row r="8" spans="1:19" ht="15.75" x14ac:dyDescent="0.25">
      <c r="A8" s="41" t="s">
        <v>34</v>
      </c>
      <c r="B8" s="4">
        <f>Добрич!E8</f>
        <v>192</v>
      </c>
      <c r="C8" s="1">
        <f>Добрич!I8</f>
        <v>68</v>
      </c>
      <c r="D8" s="1">
        <f>Добричка!E8</f>
        <v>84</v>
      </c>
      <c r="E8" s="1">
        <f>Добричка!I8</f>
        <v>36</v>
      </c>
      <c r="F8" s="1">
        <f>Балчик!E8</f>
        <v>49</v>
      </c>
      <c r="G8" s="1">
        <f>Балчик!I8</f>
        <v>19</v>
      </c>
      <c r="H8" s="1">
        <f>'Ген. Тошево'!E8</f>
        <v>58</v>
      </c>
      <c r="I8" s="1">
        <f>'Ген. Тошево'!I8</f>
        <v>25</v>
      </c>
      <c r="J8" s="1">
        <f>Каварна!E8</f>
        <v>45</v>
      </c>
      <c r="K8" s="1">
        <f>Каварна!I8</f>
        <v>18</v>
      </c>
      <c r="L8" s="1">
        <f>Крушари!E8</f>
        <v>22</v>
      </c>
      <c r="M8" s="1">
        <f>Крушари!I8</f>
        <v>9</v>
      </c>
      <c r="N8" s="1">
        <f>Тервел!E8</f>
        <v>46</v>
      </c>
      <c r="O8" s="1">
        <f>Тервел!I8</f>
        <v>18</v>
      </c>
      <c r="P8" s="1">
        <f>Шабла!E8</f>
        <v>20</v>
      </c>
      <c r="Q8" s="5">
        <f>Шабла!I8</f>
        <v>9</v>
      </c>
      <c r="R8" s="62">
        <f t="shared" ref="R8:R14" si="0">B8+D8+F8+H8+J8+L8+N8+P8</f>
        <v>516</v>
      </c>
      <c r="S8" s="5">
        <f t="shared" ref="S8:S14" si="1">C8+E8+G8+I8+K8+M8+O8+Q8</f>
        <v>202</v>
      </c>
    </row>
    <row r="9" spans="1:19" ht="15.75" x14ac:dyDescent="0.25">
      <c r="A9" s="41" t="s">
        <v>35</v>
      </c>
      <c r="B9" s="4">
        <f>Добрич!E9</f>
        <v>151</v>
      </c>
      <c r="C9" s="1">
        <f>Добрич!I9</f>
        <v>54</v>
      </c>
      <c r="D9" s="1">
        <f>Добричка!E9</f>
        <v>66</v>
      </c>
      <c r="E9" s="1">
        <f>Добричка!I9</f>
        <v>28</v>
      </c>
      <c r="F9" s="1">
        <f>Балчик!E9</f>
        <v>38</v>
      </c>
      <c r="G9" s="1">
        <f>Балчик!I9</f>
        <v>15</v>
      </c>
      <c r="H9" s="1">
        <f>'Ген. Тошево'!E9</f>
        <v>46</v>
      </c>
      <c r="I9" s="1">
        <f>'Ген. Тошево'!I9</f>
        <v>20</v>
      </c>
      <c r="J9" s="1">
        <f>Каварна!E9</f>
        <v>36</v>
      </c>
      <c r="K9" s="1">
        <f>Каварна!I9</f>
        <v>14</v>
      </c>
      <c r="L9" s="1">
        <f>Крушари!E9</f>
        <v>18</v>
      </c>
      <c r="M9" s="1">
        <f>Крушари!I9</f>
        <v>7</v>
      </c>
      <c r="N9" s="1">
        <f>Тервел!E9</f>
        <v>37</v>
      </c>
      <c r="O9" s="1">
        <f>Тервел!I9</f>
        <v>14</v>
      </c>
      <c r="P9" s="1">
        <f>Шабла!E9</f>
        <v>16</v>
      </c>
      <c r="Q9" s="5">
        <f>Шабла!I9</f>
        <v>7</v>
      </c>
      <c r="R9" s="62">
        <f t="shared" si="0"/>
        <v>408</v>
      </c>
      <c r="S9" s="5">
        <f t="shared" si="1"/>
        <v>159</v>
      </c>
    </row>
    <row r="10" spans="1:19" ht="15.75" x14ac:dyDescent="0.25">
      <c r="A10" s="39" t="s">
        <v>36</v>
      </c>
      <c r="B10" s="4">
        <f>Добрич!E10</f>
        <v>55</v>
      </c>
      <c r="C10" s="1">
        <f>Добрич!I10</f>
        <v>20</v>
      </c>
      <c r="D10" s="1">
        <f>Добричка!E10</f>
        <v>24</v>
      </c>
      <c r="E10" s="1">
        <f>Добричка!I10</f>
        <v>10</v>
      </c>
      <c r="F10" s="1">
        <f>Балчик!E10</f>
        <v>14</v>
      </c>
      <c r="G10" s="1">
        <f>Балчик!I10</f>
        <v>6</v>
      </c>
      <c r="H10" s="1">
        <f>'Ген. Тошево'!E10</f>
        <v>17</v>
      </c>
      <c r="I10" s="1">
        <f>'Ген. Тошево'!I10</f>
        <v>7</v>
      </c>
      <c r="J10" s="1">
        <f>Каварна!E10</f>
        <v>13</v>
      </c>
      <c r="K10" s="1">
        <f>Каварна!I10</f>
        <v>5</v>
      </c>
      <c r="L10" s="1">
        <f>Крушари!E10</f>
        <v>6</v>
      </c>
      <c r="M10" s="1">
        <f>Крушари!I10</f>
        <v>3</v>
      </c>
      <c r="N10" s="1">
        <f>Тервел!E10</f>
        <v>13</v>
      </c>
      <c r="O10" s="1">
        <f>Тервел!I10</f>
        <v>5</v>
      </c>
      <c r="P10" s="1">
        <f>Шабла!E10</f>
        <v>6</v>
      </c>
      <c r="Q10" s="5">
        <f>Шабла!I10</f>
        <v>2</v>
      </c>
      <c r="R10" s="62">
        <f t="shared" si="0"/>
        <v>148</v>
      </c>
      <c r="S10" s="5">
        <f t="shared" si="1"/>
        <v>58</v>
      </c>
    </row>
    <row r="11" spans="1:19" ht="15.75" x14ac:dyDescent="0.25">
      <c r="A11" s="39" t="s">
        <v>30</v>
      </c>
      <c r="B11" s="4">
        <f>Добрич!E11</f>
        <v>111</v>
      </c>
      <c r="C11" s="1">
        <f>Добрич!I11</f>
        <v>40</v>
      </c>
      <c r="D11" s="1">
        <f>Добричка!E11</f>
        <v>48</v>
      </c>
      <c r="E11" s="1">
        <f>Добричка!I11</f>
        <v>21</v>
      </c>
      <c r="F11" s="1">
        <f>Балчик!E11</f>
        <v>28</v>
      </c>
      <c r="G11" s="1">
        <f>Балчик!I11</f>
        <v>11</v>
      </c>
      <c r="H11" s="1">
        <f>'Ген. Тошево'!E11</f>
        <v>34</v>
      </c>
      <c r="I11" s="1">
        <f>'Ген. Тошево'!I11</f>
        <v>15</v>
      </c>
      <c r="J11" s="1">
        <f>Каварна!E11</f>
        <v>26</v>
      </c>
      <c r="K11" s="1">
        <f>Каварна!I11</f>
        <v>11</v>
      </c>
      <c r="L11" s="1">
        <f>Крушари!E11</f>
        <v>12</v>
      </c>
      <c r="M11" s="1">
        <f>Крушари!I11</f>
        <v>5</v>
      </c>
      <c r="N11" s="1">
        <f>Тервел!E11</f>
        <v>27</v>
      </c>
      <c r="O11" s="1">
        <f>Тервел!I11</f>
        <v>11</v>
      </c>
      <c r="P11" s="1">
        <f>Шабла!E11</f>
        <v>12</v>
      </c>
      <c r="Q11" s="5">
        <f>Шабла!I11</f>
        <v>5</v>
      </c>
      <c r="R11" s="62">
        <f t="shared" si="0"/>
        <v>298</v>
      </c>
      <c r="S11" s="5">
        <f t="shared" si="1"/>
        <v>119</v>
      </c>
    </row>
    <row r="12" spans="1:19" ht="15.75" x14ac:dyDescent="0.25">
      <c r="A12" s="39" t="s">
        <v>29</v>
      </c>
      <c r="B12" s="4">
        <f>Добрич!E12</f>
        <v>86</v>
      </c>
      <c r="C12" s="1">
        <f>Добрич!I12</f>
        <v>31</v>
      </c>
      <c r="D12" s="1">
        <f>Добричка!E12</f>
        <v>37</v>
      </c>
      <c r="E12" s="1">
        <f>Добричка!I12</f>
        <v>16</v>
      </c>
      <c r="F12" s="1">
        <f>Балчик!E12</f>
        <v>22</v>
      </c>
      <c r="G12" s="1">
        <f>Балчик!I12</f>
        <v>9</v>
      </c>
      <c r="H12" s="1">
        <f>'Ген. Тошево'!E12</f>
        <v>26</v>
      </c>
      <c r="I12" s="1">
        <f>'Ген. Тошево'!I12</f>
        <v>11</v>
      </c>
      <c r="J12" s="1">
        <f>Каварна!E12</f>
        <v>20</v>
      </c>
      <c r="K12" s="1">
        <f>Каварна!I12</f>
        <v>8</v>
      </c>
      <c r="L12" s="1">
        <f>Крушари!E12</f>
        <v>11</v>
      </c>
      <c r="M12" s="1">
        <f>Крушари!I12</f>
        <v>4</v>
      </c>
      <c r="N12" s="1">
        <f>Тервел!E12</f>
        <v>21</v>
      </c>
      <c r="O12" s="1">
        <f>Тервел!I12</f>
        <v>8</v>
      </c>
      <c r="P12" s="1">
        <f>Шабла!E12</f>
        <v>9</v>
      </c>
      <c r="Q12" s="5">
        <f>Шабла!I12</f>
        <v>4</v>
      </c>
      <c r="R12" s="62">
        <f t="shared" si="0"/>
        <v>232</v>
      </c>
      <c r="S12" s="5">
        <f t="shared" si="1"/>
        <v>91</v>
      </c>
    </row>
    <row r="13" spans="1:19" ht="15.75" x14ac:dyDescent="0.25">
      <c r="A13" s="39" t="s">
        <v>31</v>
      </c>
      <c r="B13" s="4">
        <f>Добрич!E13</f>
        <v>71</v>
      </c>
      <c r="C13" s="1">
        <f>Добрич!I13</f>
        <v>25</v>
      </c>
      <c r="D13" s="1">
        <f>Добричка!E13</f>
        <v>31</v>
      </c>
      <c r="E13" s="1">
        <f>Добричка!I13</f>
        <v>13</v>
      </c>
      <c r="F13" s="1">
        <f>Балчик!E13</f>
        <v>18</v>
      </c>
      <c r="G13" s="1">
        <f>Балчик!I13</f>
        <v>7</v>
      </c>
      <c r="H13" s="1">
        <f>'Ген. Тошево'!E13</f>
        <v>22</v>
      </c>
      <c r="I13" s="1">
        <f>'Ген. Тошево'!I13</f>
        <v>9</v>
      </c>
      <c r="J13" s="1">
        <f>Каварна!E13</f>
        <v>17</v>
      </c>
      <c r="K13" s="1">
        <f>Каварна!I13</f>
        <v>7</v>
      </c>
      <c r="L13" s="1">
        <f>Крушари!E13</f>
        <v>9</v>
      </c>
      <c r="M13" s="1">
        <f>Крушари!I13</f>
        <v>3</v>
      </c>
      <c r="N13" s="1">
        <f>Тервел!E13</f>
        <v>17</v>
      </c>
      <c r="O13" s="1">
        <f>Тервел!I13</f>
        <v>7</v>
      </c>
      <c r="P13" s="1">
        <f>Шабла!E13</f>
        <v>7</v>
      </c>
      <c r="Q13" s="5">
        <f>Шабла!I13</f>
        <v>3</v>
      </c>
      <c r="R13" s="62">
        <f t="shared" si="0"/>
        <v>192</v>
      </c>
      <c r="S13" s="5">
        <f t="shared" si="1"/>
        <v>74</v>
      </c>
    </row>
    <row r="14" spans="1:19" ht="16.5" thickBot="1" x14ac:dyDescent="0.3">
      <c r="A14" s="44" t="s">
        <v>32</v>
      </c>
      <c r="B14" s="58">
        <f>Добрич!E14</f>
        <v>55</v>
      </c>
      <c r="C14" s="59">
        <f>Добрич!I14</f>
        <v>20</v>
      </c>
      <c r="D14" s="59">
        <f>Добричка!E14</f>
        <v>24</v>
      </c>
      <c r="E14" s="59">
        <f>Добричка!I14</f>
        <v>10</v>
      </c>
      <c r="F14" s="59">
        <f>Балчик!E14</f>
        <v>14</v>
      </c>
      <c r="G14" s="59">
        <f>Балчик!I14</f>
        <v>5</v>
      </c>
      <c r="H14" s="59">
        <f>'Ген. Тошево'!E14</f>
        <v>17</v>
      </c>
      <c r="I14" s="59">
        <f>'Ген. Тошево'!I14</f>
        <v>7</v>
      </c>
      <c r="J14" s="59">
        <f>Каварна!E14</f>
        <v>13</v>
      </c>
      <c r="K14" s="59">
        <f>Каварна!I14</f>
        <v>5</v>
      </c>
      <c r="L14" s="59">
        <f>Крушари!E14</f>
        <v>6</v>
      </c>
      <c r="M14" s="59">
        <f>Крушари!I14</f>
        <v>3</v>
      </c>
      <c r="N14" s="59">
        <f>Тервел!E14</f>
        <v>13</v>
      </c>
      <c r="O14" s="59">
        <f>Тервел!I14</f>
        <v>5</v>
      </c>
      <c r="P14" s="59">
        <f>Шабла!E14</f>
        <v>6</v>
      </c>
      <c r="Q14" s="60">
        <f>Шабла!I14</f>
        <v>2</v>
      </c>
      <c r="R14" s="63">
        <f t="shared" si="0"/>
        <v>148</v>
      </c>
      <c r="S14" s="60">
        <f t="shared" si="1"/>
        <v>57</v>
      </c>
    </row>
    <row r="15" spans="1:19" ht="16.5" thickBot="1" x14ac:dyDescent="0.3">
      <c r="A15" s="42" t="s">
        <v>8</v>
      </c>
      <c r="B15" s="6">
        <f>Добрич!E15</f>
        <v>1145</v>
      </c>
      <c r="C15" s="28">
        <f>Добрич!I15</f>
        <v>387</v>
      </c>
      <c r="D15" s="28">
        <f>Добричка!E15</f>
        <v>499</v>
      </c>
      <c r="E15" s="28">
        <f>Добричка!I15</f>
        <v>201</v>
      </c>
      <c r="F15" s="28">
        <f>Балчик!E15</f>
        <v>290</v>
      </c>
      <c r="G15" s="28">
        <f>Балчик!I15</f>
        <v>108</v>
      </c>
      <c r="H15" s="28">
        <f>'Ген. Тошево'!E15</f>
        <v>349</v>
      </c>
      <c r="I15" s="28">
        <f>'Ген. Тошево'!I15</f>
        <v>141</v>
      </c>
      <c r="J15" s="28">
        <f>Каварна!E15</f>
        <v>270</v>
      </c>
      <c r="K15" s="28">
        <f>Каварна!I15</f>
        <v>102</v>
      </c>
      <c r="L15" s="28">
        <f>Крушари!E15</f>
        <v>134</v>
      </c>
      <c r="M15" s="28">
        <f>Крушари!I15</f>
        <v>52</v>
      </c>
      <c r="N15" s="28">
        <f>Тервел!E15</f>
        <v>276</v>
      </c>
      <c r="O15" s="28">
        <f>Тервел!I15</f>
        <v>102</v>
      </c>
      <c r="P15" s="28">
        <f>Шабла!E15</f>
        <v>120</v>
      </c>
      <c r="Q15" s="7">
        <f>Шабла!I15</f>
        <v>48</v>
      </c>
      <c r="R15" s="64">
        <f>SUM(R7:R14)</f>
        <v>3083</v>
      </c>
      <c r="S15" s="7">
        <f>SUM(S7:S14)</f>
        <v>1141</v>
      </c>
    </row>
  </sheetData>
  <mergeCells count="10">
    <mergeCell ref="R5:S5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10</vt:i4>
      </vt:variant>
    </vt:vector>
  </HeadingPairs>
  <TitlesOfParts>
    <vt:vector size="10" baseType="lpstr">
      <vt:lpstr>Добрич</vt:lpstr>
      <vt:lpstr>Добричка</vt:lpstr>
      <vt:lpstr>Балчик</vt:lpstr>
      <vt:lpstr>Ген. Тошево</vt:lpstr>
      <vt:lpstr>Каварна</vt:lpstr>
      <vt:lpstr>Крушари</vt:lpstr>
      <vt:lpstr>Тервел</vt:lpstr>
      <vt:lpstr>Шабла</vt:lpstr>
      <vt:lpstr>ОБЩО</vt:lpstr>
      <vt:lpstr>МИР8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2017-02-09T12:47:22Z</cp:lastPrinted>
  <dcterms:created xsi:type="dcterms:W3CDTF">2012-12-06T06:34:45Z</dcterms:created>
  <dcterms:modified xsi:type="dcterms:W3CDTF">2017-02-22T14:49:10Z</dcterms:modified>
</cp:coreProperties>
</file>